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kael Chenko\Downloads\faacmarchseptember2021disbursement\"/>
    </mc:Choice>
  </mc:AlternateContent>
  <xr:revisionPtr revIDLastSave="0" documentId="13_ncr:1_{D2CFDA27-9878-48CA-BB0D-45B50990A44B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MONTHENTRY" sheetId="8" state="hidden" r:id="rId1"/>
    <sheet name="Sum and FGN" sheetId="11" r:id="rId2"/>
    <sheet name="SG Details" sheetId="1" r:id="rId3"/>
    <sheet name="Ecology to States" sheetId="12" r:id="rId4"/>
    <sheet name="sumsum " sheetId="18" r:id="rId5"/>
  </sheets>
  <definedNames>
    <definedName name="ACCTDATE">#REF!</definedName>
    <definedName name="acctmonth">MONTHENTRY!$F$6</definedName>
    <definedName name="previuosmonth">MONTHENTRY!$B$6</definedName>
    <definedName name="_xlnm.Print_Area" localSheetId="2">'SG Details'!$A$2:$T$53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4" i="18" l="1"/>
  <c r="I43" i="18"/>
  <c r="I42" i="18"/>
  <c r="K42" i="18" s="1"/>
  <c r="I41" i="18"/>
  <c r="K41" i="18" s="1"/>
  <c r="I40" i="18"/>
  <c r="I39" i="18"/>
  <c r="K39" i="18" s="1"/>
  <c r="I38" i="18"/>
  <c r="K38" i="18" s="1"/>
  <c r="I37" i="18"/>
  <c r="K37" i="18" s="1"/>
  <c r="I36" i="18"/>
  <c r="K36" i="18" s="1"/>
  <c r="I35" i="18"/>
  <c r="I34" i="18"/>
  <c r="K34" i="18" s="1"/>
  <c r="I33" i="18"/>
  <c r="K33" i="18" s="1"/>
  <c r="I32" i="18"/>
  <c r="I31" i="18"/>
  <c r="K31" i="18" s="1"/>
  <c r="I30" i="18"/>
  <c r="K30" i="18" s="1"/>
  <c r="I29" i="18"/>
  <c r="K29" i="18" s="1"/>
  <c r="I28" i="18"/>
  <c r="K28" i="18" s="1"/>
  <c r="I27" i="18"/>
  <c r="I26" i="18"/>
  <c r="K26" i="18" s="1"/>
  <c r="I25" i="18"/>
  <c r="I24" i="18"/>
  <c r="I23" i="18"/>
  <c r="K23" i="18" s="1"/>
  <c r="I22" i="18"/>
  <c r="K22" i="18" s="1"/>
  <c r="I21" i="18"/>
  <c r="K21" i="18" s="1"/>
  <c r="I20" i="18"/>
  <c r="K20" i="18" s="1"/>
  <c r="I19" i="18"/>
  <c r="I18" i="18"/>
  <c r="K18" i="18" s="1"/>
  <c r="I17" i="18"/>
  <c r="I16" i="18"/>
  <c r="I15" i="18"/>
  <c r="K15" i="18" s="1"/>
  <c r="I14" i="18"/>
  <c r="K14" i="18" s="1"/>
  <c r="I13" i="18"/>
  <c r="K13" i="18" s="1"/>
  <c r="I12" i="18"/>
  <c r="K12" i="18" s="1"/>
  <c r="I11" i="18"/>
  <c r="I10" i="18"/>
  <c r="K10" i="18" s="1"/>
  <c r="I9" i="18"/>
  <c r="I8" i="18"/>
  <c r="I7" i="18"/>
  <c r="H44" i="18"/>
  <c r="K43" i="18"/>
  <c r="K40" i="18"/>
  <c r="K35" i="18"/>
  <c r="K32" i="18"/>
  <c r="K27" i="18"/>
  <c r="K25" i="18"/>
  <c r="K24" i="18"/>
  <c r="K19" i="18"/>
  <c r="K17" i="18"/>
  <c r="K16" i="18"/>
  <c r="K11" i="18"/>
  <c r="K9" i="18"/>
  <c r="K8" i="18"/>
  <c r="K7" i="18"/>
  <c r="G44" i="18"/>
  <c r="F44" i="18"/>
  <c r="E44" i="18"/>
  <c r="D44" i="18"/>
  <c r="I44" i="18" l="1"/>
  <c r="K44" i="18"/>
  <c r="D20" i="11"/>
  <c r="E20" i="11"/>
  <c r="F19" i="11"/>
  <c r="C20" i="11"/>
  <c r="N45" i="1" l="1"/>
  <c r="N44" i="1"/>
  <c r="N43" i="1"/>
  <c r="N42" i="1"/>
  <c r="N39" i="1"/>
  <c r="N38" i="1"/>
  <c r="N36" i="1"/>
  <c r="N34" i="1"/>
  <c r="N33" i="1"/>
  <c r="N29" i="1"/>
  <c r="N28" i="1"/>
  <c r="N27" i="1"/>
  <c r="N26" i="1"/>
  <c r="N24" i="1"/>
  <c r="N23" i="1"/>
  <c r="N22" i="1"/>
  <c r="N20" i="1"/>
  <c r="N17" i="1"/>
  <c r="N14" i="1"/>
  <c r="N13" i="1"/>
  <c r="N11" i="1"/>
  <c r="M10" i="1"/>
  <c r="M41" i="1"/>
  <c r="N41" i="1" s="1"/>
  <c r="M40" i="1"/>
  <c r="N40" i="1" s="1"/>
  <c r="M37" i="1"/>
  <c r="N37" i="1" s="1"/>
  <c r="M35" i="1"/>
  <c r="N35" i="1" s="1"/>
  <c r="M32" i="1"/>
  <c r="N32" i="1" s="1"/>
  <c r="M31" i="1"/>
  <c r="N31" i="1" s="1"/>
  <c r="M30" i="1"/>
  <c r="N30" i="1" s="1"/>
  <c r="M25" i="1"/>
  <c r="N25" i="1" s="1"/>
  <c r="M21" i="1"/>
  <c r="N21" i="1" s="1"/>
  <c r="M19" i="1"/>
  <c r="N19" i="1" s="1"/>
  <c r="M18" i="1"/>
  <c r="N18" i="1" s="1"/>
  <c r="M16" i="1"/>
  <c r="N16" i="1" s="1"/>
  <c r="M15" i="1"/>
  <c r="N15" i="1" s="1"/>
  <c r="M12" i="1"/>
  <c r="N12" i="1" s="1"/>
  <c r="M46" i="1" l="1"/>
  <c r="N10" i="1"/>
  <c r="N46" i="1" s="1"/>
  <c r="E43" i="12"/>
  <c r="D43" i="12"/>
  <c r="F14" i="12"/>
  <c r="F13" i="12"/>
  <c r="F12" i="12"/>
  <c r="F11" i="12"/>
  <c r="F10" i="12"/>
  <c r="F9" i="12"/>
  <c r="F8" i="12"/>
  <c r="F7" i="12"/>
  <c r="F15" i="12" l="1"/>
  <c r="L46" i="1" l="1"/>
  <c r="Q45" i="1" l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F42" i="12" l="1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43" i="12" l="1"/>
  <c r="Q46" i="1" l="1"/>
  <c r="P46" i="1"/>
  <c r="O46" i="1"/>
  <c r="K46" i="1"/>
  <c r="I46" i="1"/>
  <c r="H46" i="1"/>
  <c r="G46" i="1"/>
  <c r="E46" i="1"/>
  <c r="D46" i="1"/>
  <c r="F45" i="1"/>
  <c r="F44" i="1"/>
  <c r="R44" i="1" s="1"/>
  <c r="F43" i="1"/>
  <c r="F42" i="1"/>
  <c r="F41" i="1"/>
  <c r="F40" i="1"/>
  <c r="F39" i="1"/>
  <c r="F38" i="1"/>
  <c r="F37" i="1"/>
  <c r="R37" i="1" s="1"/>
  <c r="F36" i="1"/>
  <c r="R36" i="1" s="1"/>
  <c r="F35" i="1"/>
  <c r="F34" i="1"/>
  <c r="F33" i="1"/>
  <c r="F32" i="1"/>
  <c r="F31" i="1"/>
  <c r="R31" i="1" s="1"/>
  <c r="F30" i="1"/>
  <c r="R30" i="1" s="1"/>
  <c r="F29" i="1"/>
  <c r="R29" i="1" s="1"/>
  <c r="F28" i="1"/>
  <c r="R28" i="1" s="1"/>
  <c r="F27" i="1"/>
  <c r="F26" i="1"/>
  <c r="F25" i="1"/>
  <c r="F24" i="1"/>
  <c r="F23" i="1"/>
  <c r="R23" i="1" s="1"/>
  <c r="F22" i="1"/>
  <c r="R22" i="1" s="1"/>
  <c r="F21" i="1"/>
  <c r="R21" i="1" s="1"/>
  <c r="F20" i="1"/>
  <c r="R20" i="1" s="1"/>
  <c r="F19" i="1"/>
  <c r="F18" i="1"/>
  <c r="F17" i="1"/>
  <c r="F16" i="1"/>
  <c r="F15" i="1"/>
  <c r="R15" i="1" s="1"/>
  <c r="F14" i="1"/>
  <c r="R14" i="1" s="1"/>
  <c r="F13" i="1"/>
  <c r="R13" i="1" s="1"/>
  <c r="F12" i="1"/>
  <c r="R12" i="1" s="1"/>
  <c r="F11" i="1"/>
  <c r="F10" i="1"/>
  <c r="G48" i="1" l="1"/>
  <c r="J15" i="1"/>
  <c r="S15" i="1" s="1"/>
  <c r="J21" i="1"/>
  <c r="S21" i="1" s="1"/>
  <c r="J31" i="1"/>
  <c r="S31" i="1" s="1"/>
  <c r="J37" i="1"/>
  <c r="S37" i="1" s="1"/>
  <c r="R10" i="1"/>
  <c r="J10" i="1"/>
  <c r="S10" i="1" s="1"/>
  <c r="J17" i="1"/>
  <c r="S17" i="1" s="1"/>
  <c r="R17" i="1"/>
  <c r="J41" i="1"/>
  <c r="S41" i="1" s="1"/>
  <c r="R41" i="1"/>
  <c r="J18" i="1"/>
  <c r="S18" i="1" s="1"/>
  <c r="R18" i="1"/>
  <c r="J26" i="1"/>
  <c r="S26" i="1" s="1"/>
  <c r="R26" i="1"/>
  <c r="J34" i="1"/>
  <c r="S34" i="1" s="1"/>
  <c r="R34" i="1"/>
  <c r="J42" i="1"/>
  <c r="S42" i="1" s="1"/>
  <c r="R42" i="1"/>
  <c r="J20" i="1"/>
  <c r="S20" i="1" s="1"/>
  <c r="J36" i="1"/>
  <c r="S36" i="1" s="1"/>
  <c r="J11" i="1"/>
  <c r="S11" i="1" s="1"/>
  <c r="R11" i="1"/>
  <c r="J35" i="1"/>
  <c r="S35" i="1" s="1"/>
  <c r="R35" i="1"/>
  <c r="J22" i="1"/>
  <c r="S22" i="1" s="1"/>
  <c r="J44" i="1"/>
  <c r="S44" i="1" s="1"/>
  <c r="J27" i="1"/>
  <c r="S27" i="1" s="1"/>
  <c r="R27" i="1"/>
  <c r="J43" i="1"/>
  <c r="S43" i="1" s="1"/>
  <c r="R43" i="1"/>
  <c r="J45" i="1"/>
  <c r="S45" i="1" s="1"/>
  <c r="R45" i="1"/>
  <c r="J23" i="1"/>
  <c r="S23" i="1" s="1"/>
  <c r="J25" i="1"/>
  <c r="S25" i="1" s="1"/>
  <c r="R25" i="1"/>
  <c r="J38" i="1"/>
  <c r="S38" i="1" s="1"/>
  <c r="R38" i="1"/>
  <c r="J12" i="1"/>
  <c r="S12" i="1" s="1"/>
  <c r="J28" i="1"/>
  <c r="S28" i="1" s="1"/>
  <c r="J13" i="1"/>
  <c r="S13" i="1" s="1"/>
  <c r="J33" i="1"/>
  <c r="S33" i="1" s="1"/>
  <c r="R33" i="1"/>
  <c r="J19" i="1"/>
  <c r="S19" i="1" s="1"/>
  <c r="R19" i="1"/>
  <c r="J39" i="1"/>
  <c r="S39" i="1" s="1"/>
  <c r="R39" i="1"/>
  <c r="J29" i="1"/>
  <c r="S29" i="1" s="1"/>
  <c r="J16" i="1"/>
  <c r="S16" i="1" s="1"/>
  <c r="R16" i="1"/>
  <c r="J24" i="1"/>
  <c r="S24" i="1" s="1"/>
  <c r="R24" i="1"/>
  <c r="J32" i="1"/>
  <c r="S32" i="1" s="1"/>
  <c r="R32" i="1"/>
  <c r="J40" i="1"/>
  <c r="S40" i="1" s="1"/>
  <c r="R40" i="1"/>
  <c r="J14" i="1"/>
  <c r="S14" i="1" s="1"/>
  <c r="J30" i="1"/>
  <c r="S30" i="1" s="1"/>
  <c r="F46" i="1"/>
  <c r="F18" i="11"/>
  <c r="J46" i="1" l="1"/>
  <c r="S46" i="1"/>
  <c r="S51" i="1" s="1"/>
  <c r="R46" i="1"/>
  <c r="E30" i="11" l="1"/>
  <c r="H30" i="11" s="1"/>
  <c r="E29" i="11"/>
  <c r="H29" i="11" s="1"/>
  <c r="E28" i="11"/>
  <c r="H28" i="11" s="1"/>
  <c r="E27" i="11"/>
  <c r="H27" i="11" s="1"/>
  <c r="E26" i="11"/>
  <c r="H26" i="11" s="1"/>
  <c r="F17" i="11"/>
  <c r="F16" i="11"/>
  <c r="F15" i="11"/>
  <c r="F14" i="11"/>
  <c r="F13" i="11"/>
  <c r="F12" i="11"/>
  <c r="F11" i="11"/>
  <c r="F10" i="11"/>
  <c r="F9" i="11"/>
  <c r="F8" i="11"/>
  <c r="F20" i="11" s="1"/>
  <c r="F7" i="11"/>
  <c r="G31" i="11"/>
  <c r="F31" i="11"/>
  <c r="D31" i="11"/>
  <c r="C31" i="11"/>
  <c r="H31" i="11" l="1"/>
  <c r="E31" i="11"/>
  <c r="F5" i="8" l="1"/>
  <c r="B1" i="8"/>
  <c r="C1" i="8"/>
  <c r="G5" i="8" l="1"/>
  <c r="B5" i="8" s="1"/>
  <c r="B8" i="8" s="1"/>
  <c r="F10" i="8"/>
  <c r="F15" i="8"/>
  <c r="F14" i="8"/>
  <c r="F11" i="8"/>
  <c r="F17" i="8"/>
  <c r="F13" i="8"/>
  <c r="F16" i="8"/>
  <c r="F8" i="8"/>
  <c r="F9" i="8"/>
  <c r="F18" i="8"/>
  <c r="F19" i="8"/>
  <c r="F12" i="8"/>
  <c r="B15" i="8" l="1"/>
  <c r="B9" i="8"/>
  <c r="B13" i="8"/>
  <c r="B14" i="8"/>
  <c r="C5" i="8"/>
  <c r="B19" i="8"/>
  <c r="B16" i="8"/>
  <c r="B10" i="8"/>
  <c r="B17" i="8"/>
  <c r="B18" i="8"/>
  <c r="B11" i="8"/>
  <c r="B12" i="8"/>
  <c r="F6" i="8" l="1"/>
  <c r="B6" i="8"/>
</calcChain>
</file>

<file path=xl/sharedStrings.xml><?xml version="1.0" encoding="utf-8"?>
<sst xmlns="http://schemas.openxmlformats.org/spreadsheetml/2006/main" count="274" uniqueCount="139">
  <si>
    <t>S/n</t>
  </si>
  <si>
    <t>No. of LGCs</t>
  </si>
  <si>
    <t>Gross Total</t>
  </si>
  <si>
    <t>External Debt</t>
  </si>
  <si>
    <t>Stabilization</t>
  </si>
  <si>
    <t>Development of Natural Resources</t>
  </si>
  <si>
    <t>FCT-Abuja</t>
  </si>
  <si>
    <t>=N=</t>
  </si>
  <si>
    <t>Gross Statutory Allocation</t>
  </si>
  <si>
    <t>6=4+5</t>
  </si>
  <si>
    <t>10=6-(7+8+9)</t>
  </si>
  <si>
    <t>Value Added Tax</t>
  </si>
  <si>
    <t>Contractual Obligation (ISPO)</t>
  </si>
  <si>
    <t>Net Statutory Allocation</t>
  </si>
  <si>
    <t>Total Net Amount</t>
  </si>
  <si>
    <t>Statutory</t>
  </si>
  <si>
    <t>Total (States/LGCs)</t>
  </si>
  <si>
    <t>Total</t>
  </si>
  <si>
    <t>13% Derivation Fund</t>
  </si>
  <si>
    <t>FGN (CRF Account)</t>
  </si>
  <si>
    <t>Share of Derivation &amp; Ecology</t>
  </si>
  <si>
    <t>Beneficiaries</t>
  </si>
  <si>
    <t>Table I</t>
  </si>
  <si>
    <t>FGN (see Table II)</t>
  </si>
  <si>
    <t>Table III</t>
  </si>
  <si>
    <t>Deductions</t>
  </si>
  <si>
    <t>VAT</t>
  </si>
  <si>
    <t>Total Gross Amount</t>
  </si>
  <si>
    <t>State (see Table III)</t>
  </si>
  <si>
    <t>LGCs (see Table IV)</t>
  </si>
  <si>
    <t>……………………………………………………………</t>
  </si>
  <si>
    <t>Federal Ministry of Finance, Abuja</t>
  </si>
  <si>
    <t>Abuja. Nigeria.</t>
  </si>
  <si>
    <t>13% Share of Derivation (Net)</t>
  </si>
  <si>
    <t>Exchange Gain Difference</t>
  </si>
  <si>
    <t>Cost of Collection - NCS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</si>
  <si>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</si>
  <si>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</si>
  <si>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</si>
  <si>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</si>
  <si>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</si>
  <si>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</si>
  <si>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</si>
  <si>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</si>
  <si>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</si>
  <si>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</si>
  <si>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</si>
  <si>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</si>
  <si>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</si>
  <si>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</si>
  <si>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</si>
  <si>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</si>
  <si>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</si>
  <si>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</si>
  <si>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</si>
  <si>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</si>
  <si>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</si>
  <si>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</si>
  <si>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</si>
  <si>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</si>
  <si>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</si>
  <si>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</si>
  <si>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</si>
  <si>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</si>
  <si>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</si>
  <si>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</si>
  <si>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</si>
  <si>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</si>
  <si>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</si>
  <si>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</si>
  <si>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</si>
  <si>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</si>
  <si>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Gross VAT Allocation</t>
  </si>
  <si>
    <t>YEAR</t>
  </si>
  <si>
    <t>MONTH</t>
  </si>
  <si>
    <t>DAY</t>
  </si>
  <si>
    <t>PREVIOUS MONTH</t>
  </si>
  <si>
    <t>CURRENTMONTH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</si>
  <si>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</si>
  <si>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</si>
  <si>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</si>
  <si>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</si>
  <si>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</si>
  <si>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</si>
  <si>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</si>
  <si>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</si>
  <si>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</si>
  <si>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</si>
  <si>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</si>
  <si>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</si>
  <si>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Other Deductions   (see Note)</t>
  </si>
  <si>
    <t>Office of the Accountant General of the Federation</t>
  </si>
  <si>
    <t xml:space="preserve">  Federal Ministry of Finance, Budget &amp; National Planning, Abuja</t>
  </si>
  <si>
    <t>₦</t>
  </si>
  <si>
    <t xml:space="preserve"> Cost of Collections - FIRS</t>
  </si>
  <si>
    <t xml:space="preserve"> Cost of Collections - DPR</t>
  </si>
  <si>
    <t>FIRS Refund on Cost of Collection</t>
  </si>
  <si>
    <t>Police Trust Fund</t>
  </si>
  <si>
    <t>13% Derivation Refund to Oil Producing States</t>
  </si>
  <si>
    <t>North East Development Commission</t>
  </si>
  <si>
    <t>TOTAL</t>
  </si>
  <si>
    <t>4=2-3</t>
  </si>
  <si>
    <t>Less Deduction</t>
  </si>
  <si>
    <r>
      <t xml:space="preserve">Source: </t>
    </r>
    <r>
      <rPr>
        <b/>
        <sz val="16"/>
        <rFont val="Times New Roman"/>
        <family val="1"/>
      </rPr>
      <t>Office of the Accountant-General of the Federation</t>
    </r>
  </si>
  <si>
    <r>
      <t xml:space="preserve">The above information is also available on the Federal Ministry of Finance website </t>
    </r>
    <r>
      <rPr>
        <b/>
        <u/>
        <sz val="16"/>
        <rFont val="Times New Roman"/>
        <family val="1"/>
      </rPr>
      <t>www.fmf.gov.ng</t>
    </r>
    <r>
      <rPr>
        <b/>
        <sz val="16"/>
        <rFont val="Times New Roman"/>
        <family val="1"/>
      </rPr>
      <t xml:space="preserve"> and Office of Accountant-General of the Federation website </t>
    </r>
    <r>
      <rPr>
        <b/>
        <u/>
        <sz val="16"/>
        <rFont val="Times New Roman"/>
        <family val="1"/>
      </rPr>
      <t>www.oagf.gov.ng</t>
    </r>
    <r>
      <rPr>
        <b/>
        <sz val="16"/>
        <rFont val="Times New Roman"/>
        <family val="1"/>
      </rPr>
      <t xml:space="preserve">.  In addition, you would find on these websites details of the Capital and Recurrent allocations to all arms of Government including Federal Ministries and Agencies.  The Budget Office website </t>
    </r>
    <r>
      <rPr>
        <b/>
        <u/>
        <sz val="16"/>
        <rFont val="Times New Roman"/>
        <family val="1"/>
      </rPr>
      <t>www.budgetoffice.gov.ng</t>
    </r>
    <r>
      <rPr>
        <b/>
        <sz val="16"/>
        <rFont val="Times New Roman"/>
        <family val="1"/>
      </rPr>
      <t xml:space="preserve"> also contains information about the Budget.</t>
    </r>
  </si>
  <si>
    <t>Summary of Gross Revenue Allocation by Federation Account Allocation Committee for the Month of September, 2021 Shared in October, 2021</t>
  </si>
  <si>
    <t>NCS Refund</t>
  </si>
  <si>
    <t>Distribution of Revenue Allocation to FGN by Federation Account Allocation Committee for the Month of September, 2021 Shared in October, 2021</t>
  </si>
  <si>
    <t>Total Ecology Fund</t>
  </si>
  <si>
    <t>Net VAT Allocation</t>
  </si>
  <si>
    <t>Deduction</t>
  </si>
  <si>
    <t>Distribution of Revenue Allocation to State Governments by Federation Account Allocation Committee for the month of September, 2021 Shared in October, 2021</t>
  </si>
  <si>
    <t>Zainab S. Ahmed</t>
  </si>
  <si>
    <t>Exchange Gain Allocation</t>
  </si>
  <si>
    <t>Office of the Accountant-General of the Federation</t>
  </si>
  <si>
    <t>Federal Ministry of Finance, Budget &amp; National Planning, Abuja.</t>
  </si>
  <si>
    <t>5(3+4)</t>
  </si>
  <si>
    <t>Total States</t>
  </si>
  <si>
    <t>SOURCE:Office of the Accountant-General of the Federation.</t>
  </si>
  <si>
    <t>Federal Ministry of Finance, Abuja.</t>
  </si>
  <si>
    <t>Exchange Gain</t>
  </si>
  <si>
    <t>FCT, ABUJA</t>
  </si>
  <si>
    <t>Total LGCs</t>
  </si>
  <si>
    <t>Details of Distribution of Ecology Revenue Allocation to States by Federation Account Allocation Committee for the month of September, 2021 Shared in October, 2021</t>
  </si>
  <si>
    <t>Summary of Distribution of Revenue Allocation to Local Government Councils by Federation Account Allocation Committee for the month of September, 2021 Shared in October, 2021</t>
  </si>
  <si>
    <t>Transfer of 50% Share of Ecology to NDDC/HYPPADEC</t>
  </si>
  <si>
    <t>Net Share of Ecology</t>
  </si>
  <si>
    <t>Transfer of 50% to NDDC/HYPPADEC</t>
  </si>
  <si>
    <t>Net Ecology Fund</t>
  </si>
  <si>
    <t>18=6+11+12+13+14</t>
  </si>
  <si>
    <t>19=10+11+12+13+14</t>
  </si>
  <si>
    <t>Gross Statutory Allocation (Ecology)</t>
  </si>
  <si>
    <t>Exchange Gain Difference (Ecology)</t>
  </si>
  <si>
    <t>0</t>
  </si>
  <si>
    <t>Hon. Minister of Finance, Budget &amp; National Planning</t>
  </si>
  <si>
    <t>Transfer to Non Oil Excess Revenue</t>
  </si>
  <si>
    <t>Total Ecology</t>
  </si>
  <si>
    <t>10(3+4+5+8+9)</t>
  </si>
  <si>
    <t xml:space="preserve">      8(6 - 7)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</si>
</sst>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&quot; &quot;#,##0.00;\-&quot; &quot;#,##0.00"/>
    <numFmt numFmtId="166" formatCode="_(* #,##0_);_(* \(#,##0\);_(* &quot;-&quot;??_);_(@_)"/>
  </numFmts>
  <fonts count="2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6"/>
      <name val="Times New Roman"/>
      <family val="1"/>
    </font>
    <font>
      <sz val="16"/>
      <name val="Times New Roman"/>
      <family val="1"/>
    </font>
    <font>
      <b/>
      <sz val="18"/>
      <name val="Times New Roman"/>
      <family val="1"/>
    </font>
    <font>
      <b/>
      <u/>
      <sz val="16"/>
      <name val="Times New Roman"/>
      <family val="1"/>
    </font>
    <font>
      <b/>
      <sz val="22"/>
      <name val="Times New Roman"/>
      <family val="1"/>
    </font>
    <font>
      <b/>
      <i/>
      <sz val="22"/>
      <name val="Times New Roman"/>
      <family val="1"/>
    </font>
    <font>
      <b/>
      <i/>
      <sz val="20"/>
      <name val="Times New Roman"/>
      <family val="1"/>
    </font>
    <font>
      <b/>
      <i/>
      <sz val="14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i/>
      <sz val="18"/>
      <name val="Arial"/>
      <family val="2"/>
    </font>
    <font>
      <b/>
      <i/>
      <sz val="16"/>
      <name val="Times New Roman"/>
      <family val="1"/>
    </font>
    <font>
      <b/>
      <sz val="12"/>
      <color indexed="8"/>
      <name val="Times New Roman"/>
      <family val="1"/>
    </font>
    <font>
      <sz val="14"/>
      <color indexed="8"/>
      <name val="Times New Roman"/>
      <family val="1"/>
    </font>
    <font>
      <sz val="10"/>
      <name val="Times New Roman"/>
      <family val="1"/>
    </font>
    <font>
      <b/>
      <sz val="20"/>
      <name val="Times New Roman"/>
      <family val="1"/>
    </font>
    <font>
      <b/>
      <u/>
      <sz val="14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</cellStyleXfs>
  <cellXfs count="130">
    <xf numFmtId="0" fontId="0" fillId="0" borderId="0" xfId="0"/>
    <xf numFmtId="0" fontId="2" fillId="0" borderId="1" xfId="0" applyFont="1" applyBorder="1" applyAlignment="1">
      <alignment horizontal="center" wrapText="1"/>
    </xf>
    <xf numFmtId="164" fontId="0" fillId="0" borderId="0" xfId="0" applyNumberFormat="1"/>
    <xf numFmtId="0" fontId="0" fillId="2" borderId="0" xfId="0" applyFill="1" applyProtection="1">
      <protection locked="0"/>
    </xf>
    <xf numFmtId="17" fontId="0" fillId="0" borderId="0" xfId="0" applyNumberFormat="1"/>
    <xf numFmtId="17" fontId="4" fillId="2" borderId="0" xfId="0" applyNumberFormat="1" applyFont="1" applyFill="1" applyAlignment="1"/>
    <xf numFmtId="2" fontId="0" fillId="0" borderId="0" xfId="0" applyNumberFormat="1"/>
    <xf numFmtId="0" fontId="7" fillId="0" borderId="0" xfId="0" applyFont="1"/>
    <xf numFmtId="0" fontId="6" fillId="0" borderId="0" xfId="0" applyFont="1" applyAlignment="1"/>
    <xf numFmtId="0" fontId="7" fillId="0" borderId="0" xfId="0" applyFont="1" applyAlignment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8" fillId="0" borderId="1" xfId="0" quotePrefix="1" applyFont="1" applyBorder="1" applyAlignment="1">
      <alignment horizontal="center"/>
    </xf>
    <xf numFmtId="0" fontId="7" fillId="0" borderId="1" xfId="0" applyFont="1" applyBorder="1"/>
    <xf numFmtId="43" fontId="6" fillId="0" borderId="1" xfId="1" applyFont="1" applyBorder="1" applyAlignment="1"/>
    <xf numFmtId="43" fontId="6" fillId="3" borderId="1" xfId="1" applyFont="1" applyFill="1" applyBorder="1" applyAlignment="1"/>
    <xf numFmtId="43" fontId="6" fillId="0" borderId="1" xfId="1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6" fillId="0" borderId="5" xfId="0" applyFont="1" applyBorder="1" applyAlignment="1">
      <alignment horizontal="center"/>
    </xf>
    <xf numFmtId="0" fontId="6" fillId="0" borderId="8" xfId="0" applyFont="1" applyFill="1" applyBorder="1" applyAlignment="1">
      <alignment horizontal="center" wrapText="1"/>
    </xf>
    <xf numFmtId="0" fontId="8" fillId="0" borderId="5" xfId="0" quotePrefix="1" applyFont="1" applyBorder="1" applyAlignment="1">
      <alignment horizontal="center"/>
    </xf>
    <xf numFmtId="0" fontId="7" fillId="0" borderId="1" xfId="0" applyFont="1" applyBorder="1" applyAlignment="1"/>
    <xf numFmtId="43" fontId="7" fillId="0" borderId="6" xfId="1" applyFont="1" applyBorder="1"/>
    <xf numFmtId="43" fontId="7" fillId="0" borderId="1" xfId="1" applyFont="1" applyBorder="1"/>
    <xf numFmtId="43" fontId="6" fillId="0" borderId="7" xfId="1" applyFont="1" applyBorder="1"/>
    <xf numFmtId="43" fontId="7" fillId="0" borderId="0" xfId="0" applyNumberFormat="1" applyFont="1"/>
    <xf numFmtId="0" fontId="7" fillId="3" borderId="0" xfId="0" applyFont="1" applyFill="1"/>
    <xf numFmtId="0" fontId="7" fillId="0" borderId="0" xfId="0" applyFont="1" applyFill="1" applyBorder="1"/>
    <xf numFmtId="0" fontId="6" fillId="0" borderId="0" xfId="0" applyFont="1"/>
    <xf numFmtId="0" fontId="6" fillId="0" borderId="0" xfId="0" applyFont="1" applyBorder="1" applyAlignment="1">
      <alignment horizontal="center"/>
    </xf>
    <xf numFmtId="0" fontId="8" fillId="0" borderId="0" xfId="0" quotePrefix="1" applyFont="1" applyBorder="1" applyAlignment="1">
      <alignment horizontal="center"/>
    </xf>
    <xf numFmtId="43" fontId="6" fillId="0" borderId="0" xfId="1" applyFont="1" applyBorder="1" applyAlignment="1"/>
    <xf numFmtId="43" fontId="6" fillId="0" borderId="0" xfId="1" applyFont="1" applyBorder="1" applyAlignment="1">
      <alignment horizontal="center"/>
    </xf>
    <xf numFmtId="164" fontId="6" fillId="0" borderId="1" xfId="1" applyNumberFormat="1" applyFont="1" applyBorder="1" applyAlignment="1">
      <alignment horizontal="center"/>
    </xf>
    <xf numFmtId="0" fontId="6" fillId="0" borderId="6" xfId="0" applyFont="1" applyBorder="1" applyAlignment="1">
      <alignment vertical="center"/>
    </xf>
    <xf numFmtId="0" fontId="6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 wrapText="1"/>
    </xf>
    <xf numFmtId="166" fontId="13" fillId="0" borderId="1" xfId="1" applyNumberFormat="1" applyFont="1" applyBorder="1" applyAlignment="1">
      <alignment horizontal="left"/>
    </xf>
    <xf numFmtId="166" fontId="13" fillId="0" borderId="1" xfId="1" applyNumberFormat="1" applyFont="1" applyBorder="1" applyAlignment="1">
      <alignment horizontal="left" vertical="top"/>
    </xf>
    <xf numFmtId="43" fontId="13" fillId="0" borderId="1" xfId="1" applyFont="1" applyBorder="1" applyAlignment="1">
      <alignment horizontal="center"/>
    </xf>
    <xf numFmtId="43" fontId="14" fillId="0" borderId="1" xfId="1" applyFont="1" applyBorder="1"/>
    <xf numFmtId="43" fontId="14" fillId="0" borderId="1" xfId="1" applyFont="1" applyBorder="1" applyAlignment="1">
      <alignment wrapText="1"/>
    </xf>
    <xf numFmtId="43" fontId="14" fillId="0" borderId="1" xfId="1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43" fontId="16" fillId="0" borderId="1" xfId="1" applyFont="1" applyBorder="1"/>
    <xf numFmtId="0" fontId="15" fillId="0" borderId="5" xfId="0" quotePrefix="1" applyFont="1" applyBorder="1" applyAlignment="1">
      <alignment horizontal="center"/>
    </xf>
    <xf numFmtId="166" fontId="16" fillId="0" borderId="1" xfId="1" applyNumberFormat="1" applyFont="1" applyBorder="1" applyAlignment="1">
      <alignment horizontal="left"/>
    </xf>
    <xf numFmtId="166" fontId="16" fillId="0" borderId="1" xfId="1" applyNumberFormat="1" applyFont="1" applyBorder="1"/>
    <xf numFmtId="43" fontId="13" fillId="0" borderId="1" xfId="1" applyFont="1" applyBorder="1"/>
    <xf numFmtId="43" fontId="17" fillId="0" borderId="1" xfId="1" applyFont="1" applyBorder="1"/>
    <xf numFmtId="43" fontId="13" fillId="0" borderId="1" xfId="1" applyFont="1" applyBorder="1" applyAlignment="1">
      <alignment horizontal="left" vertical="top" wrapText="1"/>
    </xf>
    <xf numFmtId="43" fontId="14" fillId="0" borderId="1" xfId="1" applyFont="1" applyBorder="1" applyAlignment="1">
      <alignment horizontal="center"/>
    </xf>
    <xf numFmtId="0" fontId="20" fillId="4" borderId="12" xfId="3" applyFont="1" applyFill="1" applyBorder="1" applyAlignment="1">
      <alignment horizontal="center" wrapText="1"/>
    </xf>
    <xf numFmtId="43" fontId="15" fillId="0" borderId="1" xfId="1" applyFont="1" applyBorder="1"/>
    <xf numFmtId="165" fontId="21" fillId="0" borderId="1" xfId="2" applyNumberFormat="1" applyFont="1" applyFill="1" applyBorder="1" applyAlignment="1">
      <alignment horizontal="right" wrapText="1"/>
    </xf>
    <xf numFmtId="166" fontId="16" fillId="0" borderId="1" xfId="1" quotePrefix="1" applyNumberFormat="1" applyFont="1" applyBorder="1"/>
    <xf numFmtId="43" fontId="16" fillId="0" borderId="5" xfId="1" quotePrefix="1" applyFont="1" applyBorder="1" applyAlignment="1">
      <alignment horizontal="center"/>
    </xf>
    <xf numFmtId="43" fontId="22" fillId="0" borderId="1" xfId="0" applyNumberFormat="1" applyFont="1" applyBorder="1"/>
    <xf numFmtId="0" fontId="22" fillId="0" borderId="0" xfId="0" applyFont="1"/>
    <xf numFmtId="0" fontId="16" fillId="0" borderId="0" xfId="0" applyFont="1"/>
    <xf numFmtId="0" fontId="22" fillId="0" borderId="0" xfId="0" applyFont="1" applyBorder="1"/>
    <xf numFmtId="0" fontId="25" fillId="0" borderId="1" xfId="0" applyFont="1" applyBorder="1" applyAlignment="1">
      <alignment horizontal="center"/>
    </xf>
    <xf numFmtId="0" fontId="22" fillId="0" borderId="1" xfId="0" applyFont="1" applyBorder="1"/>
    <xf numFmtId="0" fontId="25" fillId="0" borderId="1" xfId="0" applyFont="1" applyBorder="1" applyAlignment="1">
      <alignment horizontal="center" wrapText="1"/>
    </xf>
    <xf numFmtId="0" fontId="25" fillId="0" borderId="1" xfId="0" quotePrefix="1" applyFont="1" applyBorder="1" applyAlignment="1">
      <alignment horizontal="center"/>
    </xf>
    <xf numFmtId="0" fontId="25" fillId="0" borderId="2" xfId="0" quotePrefix="1" applyFont="1" applyBorder="1" applyAlignment="1">
      <alignment horizontal="center"/>
    </xf>
    <xf numFmtId="39" fontId="22" fillId="0" borderId="1" xfId="0" applyNumberFormat="1" applyFont="1" applyBorder="1"/>
    <xf numFmtId="37" fontId="22" fillId="0" borderId="1" xfId="0" applyNumberFormat="1" applyFont="1" applyBorder="1" applyAlignment="1">
      <alignment horizontal="center"/>
    </xf>
    <xf numFmtId="43" fontId="22" fillId="0" borderId="1" xfId="1" applyFont="1" applyBorder="1"/>
    <xf numFmtId="40" fontId="22" fillId="0" borderId="1" xfId="0" applyNumberFormat="1" applyFont="1" applyBorder="1"/>
    <xf numFmtId="43" fontId="25" fillId="0" borderId="1" xfId="0" applyNumberFormat="1" applyFont="1" applyBorder="1"/>
    <xf numFmtId="43" fontId="25" fillId="0" borderId="2" xfId="0" applyNumberFormat="1" applyFont="1" applyBorder="1"/>
    <xf numFmtId="43" fontId="22" fillId="0" borderId="2" xfId="1" applyFont="1" applyBorder="1"/>
    <xf numFmtId="0" fontId="22" fillId="0" borderId="1" xfId="0" applyFont="1" applyBorder="1" applyAlignment="1">
      <alignment horizontal="center"/>
    </xf>
    <xf numFmtId="43" fontId="25" fillId="0" borderId="4" xfId="1" applyFont="1" applyBorder="1"/>
    <xf numFmtId="43" fontId="22" fillId="0" borderId="0" xfId="0" applyNumberFormat="1" applyFont="1"/>
    <xf numFmtId="164" fontId="22" fillId="0" borderId="0" xfId="0" applyNumberFormat="1" applyFont="1"/>
    <xf numFmtId="0" fontId="22" fillId="0" borderId="0" xfId="0" applyFont="1" applyAlignment="1">
      <alignment horizontal="right"/>
    </xf>
    <xf numFmtId="0" fontId="25" fillId="0" borderId="0" xfId="0" applyFont="1"/>
    <xf numFmtId="43" fontId="17" fillId="0" borderId="1" xfId="1" applyFont="1" applyBorder="1" applyAlignment="1">
      <alignment horizontal="center" vertical="top"/>
    </xf>
    <xf numFmtId="43" fontId="17" fillId="0" borderId="1" xfId="1" applyFont="1" applyBorder="1" applyAlignment="1">
      <alignment horizontal="center"/>
    </xf>
    <xf numFmtId="43" fontId="15" fillId="0" borderId="1" xfId="1" applyFont="1" applyBorder="1" applyAlignment="1">
      <alignment wrapText="1"/>
    </xf>
    <xf numFmtId="43" fontId="15" fillId="0" borderId="1" xfId="1" applyFont="1" applyBorder="1" applyAlignment="1">
      <alignment horizontal="center" wrapText="1"/>
    </xf>
    <xf numFmtId="43" fontId="15" fillId="0" borderId="1" xfId="1" applyFont="1" applyBorder="1" applyAlignment="1">
      <alignment horizontal="center"/>
    </xf>
    <xf numFmtId="166" fontId="17" fillId="0" borderId="1" xfId="1" applyNumberFormat="1" applyFont="1" applyBorder="1" applyAlignment="1">
      <alignment vertical="top"/>
    </xf>
    <xf numFmtId="166" fontId="17" fillId="0" borderId="1" xfId="1" quotePrefix="1" applyNumberFormat="1" applyFont="1" applyBorder="1" applyAlignment="1">
      <alignment horizontal="center"/>
    </xf>
    <xf numFmtId="43" fontId="6" fillId="0" borderId="1" xfId="1" applyFont="1" applyFill="1" applyBorder="1" applyAlignment="1"/>
    <xf numFmtId="43" fontId="27" fillId="0" borderId="0" xfId="0" applyNumberFormat="1" applyFont="1"/>
    <xf numFmtId="43" fontId="7" fillId="0" borderId="0" xfId="1" applyFont="1"/>
    <xf numFmtId="43" fontId="28" fillId="0" borderId="0" xfId="0" applyNumberFormat="1" applyFont="1"/>
    <xf numFmtId="43" fontId="0" fillId="0" borderId="0" xfId="0" applyNumberFormat="1"/>
    <xf numFmtId="164" fontId="7" fillId="0" borderId="0" xfId="0" applyNumberFormat="1" applyFont="1"/>
    <xf numFmtId="43" fontId="22" fillId="0" borderId="0" xfId="1" applyFont="1" applyBorder="1"/>
    <xf numFmtId="43" fontId="0" fillId="0" borderId="0" xfId="0" applyNumberFormat="1" applyBorder="1"/>
    <xf numFmtId="0" fontId="20" fillId="4" borderId="0" xfId="3" applyFont="1" applyFill="1" applyBorder="1" applyAlignment="1">
      <alignment horizontal="center" wrapText="1"/>
    </xf>
    <xf numFmtId="0" fontId="10" fillId="0" borderId="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5" fillId="0" borderId="3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15" fillId="0" borderId="5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25" fillId="0" borderId="5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8" fillId="0" borderId="0" xfId="0" applyFont="1" applyAlignment="1">
      <alignment horizontal="left" wrapText="1"/>
    </xf>
    <xf numFmtId="0" fontId="11" fillId="0" borderId="9" xfId="0" applyFont="1" applyBorder="1" applyAlignment="1">
      <alignment horizontal="center"/>
    </xf>
    <xf numFmtId="43" fontId="12" fillId="0" borderId="5" xfId="1" applyFont="1" applyBorder="1" applyAlignment="1">
      <alignment horizontal="center"/>
    </xf>
    <xf numFmtId="43" fontId="12" fillId="0" borderId="10" xfId="1" applyFont="1" applyBorder="1" applyAlignment="1">
      <alignment horizontal="center"/>
    </xf>
    <xf numFmtId="43" fontId="12" fillId="0" borderId="2" xfId="1" applyFont="1" applyBorder="1" applyAlignment="1">
      <alignment horizontal="center"/>
    </xf>
    <xf numFmtId="0" fontId="17" fillId="0" borderId="5" xfId="0" applyFont="1" applyBorder="1" applyAlignment="1">
      <alignment horizontal="center" wrapText="1"/>
    </xf>
    <xf numFmtId="0" fontId="17" fillId="0" borderId="10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166" fontId="16" fillId="0" borderId="1" xfId="1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19" fillId="0" borderId="1" xfId="0" applyFont="1" applyBorder="1" applyAlignment="1">
      <alignment horizontal="center" wrapText="1"/>
    </xf>
  </cellXfs>
  <cellStyles count="4">
    <cellStyle name="Comma" xfId="1" builtinId="3"/>
    <cellStyle name="Normal" xfId="0" builtinId="0"/>
    <cellStyle name="Normal_Sheet1" xfId="2" xr:uid="{00000000-0005-0000-0000-000002000000}"/>
    <cellStyle name="Normal_TOTALDATA_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workbookViewId="0">
      <selection activeCell="A20" sqref="A20"/>
    </sheetView>
  </sheetViews>
  <sheetFormatPr defaultRowHeight="13.2" x14ac:dyDescent="0.25"/>
  <cols>
    <col min="2" max="2" width="23" bestFit="1" customWidth="1"/>
    <col min="6" max="6" width="24.5546875" customWidth="1"/>
  </cols>
  <sheetData>
    <row r="1" spans="1:8" ht="23.1" customHeight="1" x14ac:dyDescent="0.25">
      <c r="B1">
        <f ca="1">MONTH(NOW())</f>
        <v>2</v>
      </c>
      <c r="C1">
        <f ca="1">YEAR(NOW())</f>
        <v>2022</v>
      </c>
    </row>
    <row r="2" spans="1:8" ht="23.1" customHeight="1" x14ac:dyDescent="0.25"/>
    <row r="3" spans="1:8" ht="23.1" customHeight="1" x14ac:dyDescent="0.25">
      <c r="B3" t="s">
        <v>76</v>
      </c>
      <c r="F3" t="s">
        <v>77</v>
      </c>
    </row>
    <row r="4" spans="1:8" ht="23.1" customHeight="1" x14ac:dyDescent="0.25">
      <c r="B4" t="s">
        <v>73</v>
      </c>
      <c r="C4" t="s">
        <v>74</v>
      </c>
      <c r="D4" t="s">
        <v>75</v>
      </c>
      <c r="F4" t="s">
        <v>73</v>
      </c>
      <c r="G4" t="s">
        <v>74</v>
      </c>
      <c r="H4" t="s">
        <v>75</v>
      </c>
    </row>
    <row r="5" spans="1:8" ht="23.1" customHeight="1" x14ac:dyDescent="0.25">
      <c r="B5" s="3" t="e">
        <f>IF(G5=1,F5-1,F5)</f>
        <v>#REF!</v>
      </c>
      <c r="C5" s="3" t="e">
        <f>IF(G5=1,12,G5-1)</f>
        <v>#REF!</v>
      </c>
      <c r="F5" t="e">
        <f>YEAR(ACCTDATE)</f>
        <v>#REF!</v>
      </c>
      <c r="G5" t="e">
        <f>MONTH(ACCTDATE)</f>
        <v>#REF!</v>
      </c>
    </row>
    <row r="6" spans="1:8" ht="23.1" customHeight="1" x14ac:dyDescent="0.4">
      <c r="B6" s="5" t="e">
        <f>LOOKUP(C5,A8:B19)</f>
        <v>#REF!</v>
      </c>
      <c r="F6" s="5" t="e">
        <f>IF(G5=1,LOOKUP(G5,E8:F19),LOOKUP(G5,A8:B19))</f>
        <v>#REF!</v>
      </c>
    </row>
    <row r="8" spans="1:8" x14ac:dyDescent="0.25">
      <c r="A8">
        <v>1</v>
      </c>
      <c r="B8" s="6" t="e">
        <f>D8&amp;"-"&amp;RIGHT(B$5,2)</f>
        <v>#REF!</v>
      </c>
      <c r="D8" s="4" t="s">
        <v>86</v>
      </c>
      <c r="E8">
        <v>1</v>
      </c>
      <c r="F8" s="6" t="e">
        <f>D8&amp;"-"&amp;RIGHT(F$5,2)</f>
        <v>#REF!</v>
      </c>
    </row>
    <row r="9" spans="1:8" x14ac:dyDescent="0.25">
      <c r="A9">
        <v>2</v>
      </c>
      <c r="B9" s="6" t="e">
        <f t="shared" ref="B9:B19" si="0">D9&amp;"-"&amp;RIGHT(B$5,2)</f>
        <v>#REF!</v>
      </c>
      <c r="D9" s="4" t="s">
        <v>87</v>
      </c>
      <c r="E9">
        <v>2</v>
      </c>
      <c r="F9" s="6" t="e">
        <f t="shared" ref="F9:F19" si="1">D9&amp;"-"&amp;RIGHT(F$5,2)</f>
        <v>#REF!</v>
      </c>
    </row>
    <row r="10" spans="1:8" x14ac:dyDescent="0.25">
      <c r="A10">
        <v>3</v>
      </c>
      <c r="B10" s="6" t="e">
        <f t="shared" si="0"/>
        <v>#REF!</v>
      </c>
      <c r="D10" s="4" t="s">
        <v>88</v>
      </c>
      <c r="E10">
        <v>3</v>
      </c>
      <c r="F10" s="6" t="e">
        <f t="shared" si="1"/>
        <v>#REF!</v>
      </c>
    </row>
    <row r="11" spans="1:8" x14ac:dyDescent="0.25">
      <c r="A11">
        <v>4</v>
      </c>
      <c r="B11" s="6" t="e">
        <f t="shared" si="0"/>
        <v>#REF!</v>
      </c>
      <c r="D11" s="4" t="s">
        <v>89</v>
      </c>
      <c r="E11">
        <v>4</v>
      </c>
      <c r="F11" s="6" t="e">
        <f t="shared" si="1"/>
        <v>#REF!</v>
      </c>
    </row>
    <row r="12" spans="1:8" x14ac:dyDescent="0.25">
      <c r="A12">
        <v>5</v>
      </c>
      <c r="B12" s="6" t="e">
        <f t="shared" si="0"/>
        <v>#REF!</v>
      </c>
      <c r="D12" s="4" t="s">
        <v>78</v>
      </c>
      <c r="E12">
        <v>5</v>
      </c>
      <c r="F12" s="6" t="e">
        <f t="shared" si="1"/>
        <v>#REF!</v>
      </c>
    </row>
    <row r="13" spans="1:8" x14ac:dyDescent="0.25">
      <c r="A13">
        <v>6</v>
      </c>
      <c r="B13" s="6" t="e">
        <f t="shared" si="0"/>
        <v>#REF!</v>
      </c>
      <c r="D13" s="4" t="s">
        <v>79</v>
      </c>
      <c r="E13">
        <v>6</v>
      </c>
      <c r="F13" s="6" t="e">
        <f t="shared" si="1"/>
        <v>#REF!</v>
      </c>
    </row>
    <row r="14" spans="1:8" x14ac:dyDescent="0.25">
      <c r="A14">
        <v>7</v>
      </c>
      <c r="B14" s="6" t="e">
        <f t="shared" si="0"/>
        <v>#REF!</v>
      </c>
      <c r="D14" s="4" t="s">
        <v>80</v>
      </c>
      <c r="E14">
        <v>7</v>
      </c>
      <c r="F14" s="6" t="e">
        <f t="shared" si="1"/>
        <v>#REF!</v>
      </c>
    </row>
    <row r="15" spans="1:8" x14ac:dyDescent="0.25">
      <c r="A15">
        <v>8</v>
      </c>
      <c r="B15" s="6" t="e">
        <f t="shared" si="0"/>
        <v>#REF!</v>
      </c>
      <c r="D15" s="4" t="s">
        <v>81</v>
      </c>
      <c r="E15">
        <v>8</v>
      </c>
      <c r="F15" s="6" t="e">
        <f t="shared" si="1"/>
        <v>#REF!</v>
      </c>
    </row>
    <row r="16" spans="1:8" x14ac:dyDescent="0.25">
      <c r="A16">
        <v>9</v>
      </c>
      <c r="B16" s="6" t="e">
        <f t="shared" si="0"/>
        <v>#REF!</v>
      </c>
      <c r="D16" s="4" t="s">
        <v>82</v>
      </c>
      <c r="E16">
        <v>9</v>
      </c>
      <c r="F16" s="6" t="e">
        <f t="shared" si="1"/>
        <v>#REF!</v>
      </c>
    </row>
    <row r="17" spans="1:6" x14ac:dyDescent="0.25">
      <c r="A17">
        <v>10</v>
      </c>
      <c r="B17" s="6" t="e">
        <f t="shared" si="0"/>
        <v>#REF!</v>
      </c>
      <c r="D17" s="4" t="s">
        <v>83</v>
      </c>
      <c r="E17">
        <v>10</v>
      </c>
      <c r="F17" s="6" t="e">
        <f t="shared" si="1"/>
        <v>#REF!</v>
      </c>
    </row>
    <row r="18" spans="1:6" x14ac:dyDescent="0.25">
      <c r="A18">
        <v>11</v>
      </c>
      <c r="B18" s="6" t="e">
        <f t="shared" si="0"/>
        <v>#REF!</v>
      </c>
      <c r="D18" s="4" t="s">
        <v>84</v>
      </c>
      <c r="E18">
        <v>11</v>
      </c>
      <c r="F18" s="6" t="e">
        <f t="shared" si="1"/>
        <v>#REF!</v>
      </c>
    </row>
    <row r="19" spans="1:6" x14ac:dyDescent="0.25">
      <c r="A19">
        <v>12</v>
      </c>
      <c r="B19" s="6" t="e">
        <f t="shared" si="0"/>
        <v>#REF!</v>
      </c>
      <c r="D19" s="4" t="s">
        <v>85</v>
      </c>
      <c r="E19">
        <v>12</v>
      </c>
      <c r="F19" s="6" t="e">
        <f t="shared" si="1"/>
        <v>#REF!</v>
      </c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1"/>
  <sheetViews>
    <sheetView tabSelected="1" zoomScale="73" zoomScaleNormal="73" workbookViewId="0">
      <selection activeCell="G9" sqref="G9:G11"/>
    </sheetView>
  </sheetViews>
  <sheetFormatPr defaultColWidth="9.109375" defaultRowHeight="21" x14ac:dyDescent="0.4"/>
  <cols>
    <col min="1" max="1" width="6.33203125" style="7" customWidth="1"/>
    <col min="2" max="2" width="40.88671875" style="7" customWidth="1"/>
    <col min="3" max="3" width="35.109375" style="7" customWidth="1"/>
    <col min="4" max="4" width="40.44140625" style="7" customWidth="1"/>
    <col min="5" max="5" width="39" style="7" customWidth="1"/>
    <col min="6" max="6" width="43.109375" style="7" customWidth="1"/>
    <col min="7" max="7" width="42.88671875" style="7" customWidth="1"/>
    <col min="8" max="8" width="34.33203125" style="7" customWidth="1"/>
    <col min="9" max="9" width="19.88671875" style="7" customWidth="1"/>
    <col min="10" max="10" width="3.88671875" style="7" customWidth="1"/>
    <col min="11" max="16384" width="9.109375" style="7"/>
  </cols>
  <sheetData>
    <row r="1" spans="1:12" ht="30" customHeight="1" x14ac:dyDescent="0.4">
      <c r="A1" s="96" t="s">
        <v>91</v>
      </c>
      <c r="B1" s="96"/>
      <c r="C1" s="96"/>
      <c r="D1" s="96"/>
      <c r="E1" s="96"/>
      <c r="F1" s="96"/>
      <c r="G1" s="96"/>
    </row>
    <row r="2" spans="1:12" ht="30" customHeight="1" x14ac:dyDescent="0.4">
      <c r="A2" s="96" t="s">
        <v>92</v>
      </c>
      <c r="B2" s="96"/>
      <c r="C2" s="96"/>
      <c r="D2" s="96"/>
      <c r="E2" s="96"/>
      <c r="F2" s="96"/>
      <c r="G2" s="96"/>
      <c r="H2" s="8"/>
      <c r="K2" s="8"/>
      <c r="L2" s="8"/>
    </row>
    <row r="3" spans="1:12" ht="30" customHeight="1" x14ac:dyDescent="0.4">
      <c r="A3" s="97" t="s">
        <v>105</v>
      </c>
      <c r="B3" s="98"/>
      <c r="C3" s="98"/>
      <c r="D3" s="98"/>
      <c r="E3" s="98"/>
      <c r="F3" s="98"/>
      <c r="G3" s="98"/>
      <c r="H3" s="8"/>
      <c r="K3" s="8"/>
      <c r="L3" s="8"/>
    </row>
    <row r="4" spans="1:12" ht="30" customHeight="1" x14ac:dyDescent="0.4">
      <c r="A4" s="96" t="s">
        <v>22</v>
      </c>
      <c r="B4" s="96"/>
      <c r="C4" s="96"/>
      <c r="D4" s="96"/>
      <c r="E4" s="96"/>
      <c r="F4" s="96"/>
      <c r="G4" s="96"/>
      <c r="H4" s="9"/>
      <c r="I4" s="9"/>
      <c r="J4" s="9"/>
      <c r="K4" s="9"/>
    </row>
    <row r="5" spans="1:12" ht="30" customHeight="1" x14ac:dyDescent="0.4">
      <c r="A5" s="34" t="s">
        <v>0</v>
      </c>
      <c r="B5" s="34" t="s">
        <v>21</v>
      </c>
      <c r="C5" s="35" t="s">
        <v>15</v>
      </c>
      <c r="D5" s="36" t="s">
        <v>34</v>
      </c>
      <c r="E5" s="35" t="s">
        <v>26</v>
      </c>
      <c r="F5" s="35" t="s">
        <v>17</v>
      </c>
      <c r="G5" s="29"/>
    </row>
    <row r="6" spans="1:12" ht="30" customHeight="1" x14ac:dyDescent="0.4">
      <c r="A6" s="10"/>
      <c r="B6" s="10"/>
      <c r="C6" s="12" t="s">
        <v>93</v>
      </c>
      <c r="D6" s="12" t="s">
        <v>93</v>
      </c>
      <c r="E6" s="12" t="s">
        <v>93</v>
      </c>
      <c r="F6" s="12" t="s">
        <v>93</v>
      </c>
      <c r="G6" s="30"/>
    </row>
    <row r="7" spans="1:12" ht="30" customHeight="1" x14ac:dyDescent="0.4">
      <c r="A7" s="13">
        <v>1</v>
      </c>
      <c r="B7" s="13" t="s">
        <v>23</v>
      </c>
      <c r="C7" s="14">
        <v>276008040153.42542</v>
      </c>
      <c r="D7" s="15">
        <v>1437983735.6018</v>
      </c>
      <c r="E7" s="14">
        <v>23864336216.8545</v>
      </c>
      <c r="F7" s="33">
        <f>C7+D7+E7</f>
        <v>301310360105.88171</v>
      </c>
      <c r="G7" s="31"/>
      <c r="H7" s="88"/>
    </row>
    <row r="8" spans="1:12" ht="30" customHeight="1" x14ac:dyDescent="0.4">
      <c r="A8" s="13">
        <v>2</v>
      </c>
      <c r="B8" s="13" t="s">
        <v>28</v>
      </c>
      <c r="C8" s="86">
        <v>139994966455.95001</v>
      </c>
      <c r="D8" s="14">
        <v>729364567.48819995</v>
      </c>
      <c r="E8" s="14">
        <v>79547787389.514999</v>
      </c>
      <c r="F8" s="33">
        <f t="shared" ref="F8:F19" si="0">C8+D8+E8</f>
        <v>220272118412.95319</v>
      </c>
      <c r="G8" s="31"/>
      <c r="H8" s="88"/>
    </row>
    <row r="9" spans="1:12" ht="30" customHeight="1" x14ac:dyDescent="0.4">
      <c r="A9" s="13">
        <v>3</v>
      </c>
      <c r="B9" s="13" t="s">
        <v>29</v>
      </c>
      <c r="C9" s="14">
        <v>107930251085.0524</v>
      </c>
      <c r="D9" s="14">
        <v>562309509.36590004</v>
      </c>
      <c r="E9" s="14">
        <v>55683451172.6605</v>
      </c>
      <c r="F9" s="33">
        <f t="shared" si="0"/>
        <v>164176011767.0788</v>
      </c>
      <c r="G9" s="31"/>
      <c r="H9" s="91"/>
    </row>
    <row r="10" spans="1:12" ht="30" customHeight="1" x14ac:dyDescent="0.4">
      <c r="A10" s="13">
        <v>4</v>
      </c>
      <c r="B10" s="13" t="s">
        <v>18</v>
      </c>
      <c r="C10" s="14">
        <v>53831023118.680603</v>
      </c>
      <c r="D10" s="14">
        <v>374872657.61400002</v>
      </c>
      <c r="E10" s="14">
        <v>0</v>
      </c>
      <c r="F10" s="33">
        <f t="shared" si="0"/>
        <v>54205895776.294601</v>
      </c>
      <c r="G10" s="31"/>
    </row>
    <row r="11" spans="1:12" ht="30" customHeight="1" x14ac:dyDescent="0.4">
      <c r="A11" s="13">
        <v>5</v>
      </c>
      <c r="B11" s="13" t="s">
        <v>35</v>
      </c>
      <c r="C11" s="14">
        <v>8405024271.9300003</v>
      </c>
      <c r="D11" s="14">
        <v>0</v>
      </c>
      <c r="E11" s="14">
        <v>844839574.15999997</v>
      </c>
      <c r="F11" s="33">
        <f t="shared" si="0"/>
        <v>9249863846.0900002</v>
      </c>
      <c r="G11" s="31"/>
    </row>
    <row r="12" spans="1:12" ht="30" customHeight="1" x14ac:dyDescent="0.4">
      <c r="A12" s="13">
        <v>6</v>
      </c>
      <c r="B12" s="17" t="s">
        <v>94</v>
      </c>
      <c r="C12" s="14">
        <v>6005293792.8000002</v>
      </c>
      <c r="D12" s="14"/>
      <c r="E12" s="14">
        <v>5989162778.8900003</v>
      </c>
      <c r="F12" s="33">
        <f t="shared" si="0"/>
        <v>11994456571.690001</v>
      </c>
      <c r="G12" s="31"/>
    </row>
    <row r="13" spans="1:12" ht="30" customHeight="1" x14ac:dyDescent="0.4">
      <c r="A13" s="13">
        <v>7</v>
      </c>
      <c r="B13" s="17" t="s">
        <v>95</v>
      </c>
      <c r="C13" s="14">
        <v>6489022063.0200005</v>
      </c>
      <c r="D13" s="14">
        <v>0</v>
      </c>
      <c r="E13" s="14">
        <v>0</v>
      </c>
      <c r="F13" s="33">
        <f t="shared" si="0"/>
        <v>6489022063.0200005</v>
      </c>
      <c r="G13" s="31"/>
    </row>
    <row r="14" spans="1:12" ht="36" customHeight="1" x14ac:dyDescent="0.4">
      <c r="A14" s="13">
        <v>8</v>
      </c>
      <c r="B14" s="17" t="s">
        <v>96</v>
      </c>
      <c r="C14" s="14">
        <v>100000000</v>
      </c>
      <c r="D14" s="14">
        <v>0</v>
      </c>
      <c r="E14" s="14">
        <v>0</v>
      </c>
      <c r="F14" s="33">
        <f t="shared" si="0"/>
        <v>100000000</v>
      </c>
      <c r="G14" s="31"/>
    </row>
    <row r="15" spans="1:12" ht="30" customHeight="1" x14ac:dyDescent="0.4">
      <c r="A15" s="13">
        <v>9</v>
      </c>
      <c r="B15" s="17" t="s">
        <v>97</v>
      </c>
      <c r="C15" s="14">
        <v>3476935584.1799998</v>
      </c>
      <c r="D15" s="14">
        <v>0</v>
      </c>
      <c r="E15" s="14">
        <v>0</v>
      </c>
      <c r="F15" s="33">
        <f t="shared" si="0"/>
        <v>3476935584.1799998</v>
      </c>
      <c r="G15" s="31"/>
    </row>
    <row r="16" spans="1:12" ht="39" customHeight="1" x14ac:dyDescent="0.4">
      <c r="A16" s="13">
        <v>10</v>
      </c>
      <c r="B16" s="17" t="s">
        <v>98</v>
      </c>
      <c r="C16" s="16">
        <v>23920441326.360001</v>
      </c>
      <c r="D16" s="14">
        <v>0</v>
      </c>
      <c r="E16" s="14">
        <v>0</v>
      </c>
      <c r="F16" s="33">
        <f t="shared" si="0"/>
        <v>23920441326.360001</v>
      </c>
      <c r="G16" s="31"/>
    </row>
    <row r="17" spans="1:9" ht="30" customHeight="1" x14ac:dyDescent="0.4">
      <c r="A17" s="13">
        <v>11</v>
      </c>
      <c r="B17" s="17" t="s">
        <v>106</v>
      </c>
      <c r="C17" s="16">
        <v>121588513</v>
      </c>
      <c r="D17" s="14">
        <v>0</v>
      </c>
      <c r="E17" s="14">
        <v>0</v>
      </c>
      <c r="F17" s="33">
        <f t="shared" si="0"/>
        <v>121588513</v>
      </c>
      <c r="G17" s="31"/>
    </row>
    <row r="18" spans="1:9" ht="40.5" customHeight="1" x14ac:dyDescent="0.4">
      <c r="A18" s="13">
        <v>12</v>
      </c>
      <c r="B18" s="17" t="s">
        <v>99</v>
      </c>
      <c r="C18" s="16">
        <v>0</v>
      </c>
      <c r="D18" s="14">
        <v>0</v>
      </c>
      <c r="E18" s="14">
        <v>4920481694.1999998</v>
      </c>
      <c r="F18" s="33">
        <f t="shared" si="0"/>
        <v>4920481694.1999998</v>
      </c>
      <c r="G18" s="31"/>
    </row>
    <row r="19" spans="1:9" ht="40.5" customHeight="1" x14ac:dyDescent="0.4">
      <c r="A19" s="13">
        <v>13</v>
      </c>
      <c r="B19" s="17" t="s">
        <v>135</v>
      </c>
      <c r="C19" s="16">
        <v>66000000000</v>
      </c>
      <c r="D19" s="14"/>
      <c r="E19" s="14"/>
      <c r="F19" s="33">
        <f t="shared" si="0"/>
        <v>66000000000</v>
      </c>
      <c r="G19" s="31"/>
    </row>
    <row r="20" spans="1:9" ht="30" customHeight="1" x14ac:dyDescent="0.4">
      <c r="A20" s="13"/>
      <c r="B20" s="11" t="s">
        <v>100</v>
      </c>
      <c r="C20" s="16">
        <f>SUM(C7:C19)</f>
        <v>692282586364.39856</v>
      </c>
      <c r="D20" s="16">
        <f>SUM(D7:D19)</f>
        <v>3104530470.0699</v>
      </c>
      <c r="E20" s="16">
        <f t="shared" ref="E20" si="1">SUM(E7:E19)</f>
        <v>170850058826.28003</v>
      </c>
      <c r="F20" s="16">
        <f>SUM(F7:F19)</f>
        <v>866237175660.74817</v>
      </c>
      <c r="G20" s="32"/>
    </row>
    <row r="21" spans="1:9" ht="30" customHeight="1" x14ac:dyDescent="0.4">
      <c r="A21" s="99"/>
      <c r="B21" s="99"/>
      <c r="C21" s="99"/>
      <c r="D21" s="99"/>
      <c r="E21" s="99"/>
      <c r="F21" s="99"/>
      <c r="G21" s="100"/>
      <c r="H21" s="25"/>
    </row>
    <row r="22" spans="1:9" ht="30" customHeight="1" x14ac:dyDescent="0.45">
      <c r="A22" s="95" t="s">
        <v>107</v>
      </c>
      <c r="B22" s="95"/>
      <c r="C22" s="95"/>
      <c r="D22" s="95"/>
      <c r="E22" s="95"/>
      <c r="F22" s="95"/>
      <c r="G22" s="95"/>
      <c r="H22" s="95"/>
    </row>
    <row r="23" spans="1:9" ht="30" customHeight="1" x14ac:dyDescent="0.4">
      <c r="A23" s="10">
        <v>0</v>
      </c>
      <c r="B23" s="10">
        <v>1</v>
      </c>
      <c r="C23" s="10">
        <v>2</v>
      </c>
      <c r="D23" s="10">
        <v>3</v>
      </c>
      <c r="E23" s="10" t="s">
        <v>101</v>
      </c>
      <c r="F23" s="18">
        <v>5</v>
      </c>
      <c r="G23" s="10">
        <v>5</v>
      </c>
      <c r="H23" s="10">
        <v>8</v>
      </c>
    </row>
    <row r="24" spans="1:9" ht="30" customHeight="1" x14ac:dyDescent="0.4">
      <c r="A24" s="11" t="s">
        <v>0</v>
      </c>
      <c r="B24" s="11" t="s">
        <v>21</v>
      </c>
      <c r="C24" s="19" t="s">
        <v>8</v>
      </c>
      <c r="D24" s="11" t="s">
        <v>102</v>
      </c>
      <c r="E24" s="11" t="s">
        <v>13</v>
      </c>
      <c r="F24" s="11" t="s">
        <v>34</v>
      </c>
      <c r="G24" s="11" t="s">
        <v>26</v>
      </c>
      <c r="H24" s="11" t="s">
        <v>14</v>
      </c>
    </row>
    <row r="25" spans="1:9" ht="30" customHeight="1" x14ac:dyDescent="0.4">
      <c r="A25" s="13"/>
      <c r="B25" s="13"/>
      <c r="C25" s="12" t="s">
        <v>93</v>
      </c>
      <c r="D25" s="12" t="s">
        <v>93</v>
      </c>
      <c r="E25" s="12" t="s">
        <v>93</v>
      </c>
      <c r="F25" s="12" t="s">
        <v>93</v>
      </c>
      <c r="G25" s="20" t="s">
        <v>93</v>
      </c>
      <c r="H25" s="12" t="s">
        <v>93</v>
      </c>
    </row>
    <row r="26" spans="1:9" ht="30" customHeight="1" x14ac:dyDescent="0.4">
      <c r="A26" s="13">
        <v>1</v>
      </c>
      <c r="B26" s="21" t="s">
        <v>19</v>
      </c>
      <c r="C26" s="22">
        <v>254107629981.79831</v>
      </c>
      <c r="D26" s="22">
        <v>-61273657790.849998</v>
      </c>
      <c r="E26" s="22">
        <f>C26+D26</f>
        <v>192833972190.9483</v>
      </c>
      <c r="F26" s="22">
        <v>1323884039.0411999</v>
      </c>
      <c r="G26" s="23">
        <v>22273380469.060001</v>
      </c>
      <c r="H26" s="23">
        <f>E26+F26+G26</f>
        <v>216431236699.0495</v>
      </c>
    </row>
    <row r="27" spans="1:9" ht="30" customHeight="1" x14ac:dyDescent="0.4">
      <c r="A27" s="13">
        <v>2</v>
      </c>
      <c r="B27" s="21" t="s">
        <v>20</v>
      </c>
      <c r="C27" s="22">
        <v>5239332576.9442997</v>
      </c>
      <c r="D27" s="22">
        <v>0</v>
      </c>
      <c r="E27" s="22">
        <f t="shared" ref="E27:E30" si="2">C27+D27</f>
        <v>5239332576.9442997</v>
      </c>
      <c r="F27" s="22">
        <v>27296578.124600001</v>
      </c>
      <c r="G27" s="23">
        <v>0</v>
      </c>
      <c r="H27" s="23">
        <f t="shared" ref="H27:H30" si="3">E27+F27+G27</f>
        <v>5266629155.0689001</v>
      </c>
    </row>
    <row r="28" spans="1:9" ht="30" customHeight="1" x14ac:dyDescent="0.4">
      <c r="A28" s="13">
        <v>3</v>
      </c>
      <c r="B28" s="21" t="s">
        <v>4</v>
      </c>
      <c r="C28" s="22">
        <v>2619666288.4720998</v>
      </c>
      <c r="D28" s="22">
        <v>0</v>
      </c>
      <c r="E28" s="22">
        <f t="shared" si="2"/>
        <v>2619666288.4720998</v>
      </c>
      <c r="F28" s="22">
        <v>13648289.0623</v>
      </c>
      <c r="G28" s="23">
        <v>0</v>
      </c>
      <c r="H28" s="23">
        <f t="shared" si="3"/>
        <v>2633314577.5344</v>
      </c>
    </row>
    <row r="29" spans="1:9" ht="36.75" customHeight="1" x14ac:dyDescent="0.4">
      <c r="A29" s="13">
        <v>4</v>
      </c>
      <c r="B29" s="17" t="s">
        <v>5</v>
      </c>
      <c r="C29" s="22">
        <v>8802078729.2663994</v>
      </c>
      <c r="D29" s="22">
        <v>0</v>
      </c>
      <c r="E29" s="22">
        <f t="shared" si="2"/>
        <v>8802078729.2663994</v>
      </c>
      <c r="F29" s="22">
        <v>45858251.249300003</v>
      </c>
      <c r="G29" s="22">
        <v>0</v>
      </c>
      <c r="H29" s="23">
        <f t="shared" si="3"/>
        <v>8847936980.5156994</v>
      </c>
    </row>
    <row r="30" spans="1:9" ht="30" customHeight="1" thickBot="1" x14ac:dyDescent="0.45">
      <c r="A30" s="13">
        <v>5</v>
      </c>
      <c r="B30" s="13" t="s">
        <v>6</v>
      </c>
      <c r="C30" s="22">
        <v>5239332576.9442997</v>
      </c>
      <c r="D30" s="22">
        <v>-112156719</v>
      </c>
      <c r="E30" s="22">
        <f t="shared" si="2"/>
        <v>5127175857.9442997</v>
      </c>
      <c r="F30" s="22">
        <v>27296578.124600001</v>
      </c>
      <c r="G30" s="22">
        <v>1590955747.79</v>
      </c>
      <c r="H30" s="23">
        <f t="shared" si="3"/>
        <v>6745428183.8589001</v>
      </c>
    </row>
    <row r="31" spans="1:9" ht="30" customHeight="1" thickTop="1" thickBot="1" x14ac:dyDescent="0.45">
      <c r="A31" s="13"/>
      <c r="B31" s="18" t="s">
        <v>17</v>
      </c>
      <c r="C31" s="24">
        <f>SUM(C26:C30)</f>
        <v>276008040153.42542</v>
      </c>
      <c r="D31" s="24">
        <f t="shared" ref="D31:H31" si="4">SUM(D26:D30)</f>
        <v>-61385814509.849998</v>
      </c>
      <c r="E31" s="24">
        <f t="shared" si="4"/>
        <v>214622225643.57541</v>
      </c>
      <c r="F31" s="24">
        <f t="shared" si="4"/>
        <v>1437983735.6019998</v>
      </c>
      <c r="G31" s="24">
        <f t="shared" si="4"/>
        <v>23864336216.850002</v>
      </c>
      <c r="H31" s="24">
        <f t="shared" si="4"/>
        <v>239924545596.02737</v>
      </c>
    </row>
    <row r="32" spans="1:9" ht="70.5" customHeight="1" thickTop="1" x14ac:dyDescent="0.4">
      <c r="D32" s="25"/>
      <c r="E32" s="25"/>
      <c r="F32" s="26"/>
      <c r="G32" s="26"/>
      <c r="I32" s="87"/>
    </row>
    <row r="33" spans="1:7" ht="30" customHeight="1" x14ac:dyDescent="0.4">
      <c r="A33" s="27" t="s">
        <v>103</v>
      </c>
      <c r="E33" s="25"/>
      <c r="F33" s="25"/>
    </row>
    <row r="34" spans="1:7" ht="41.25" customHeight="1" x14ac:dyDescent="0.4">
      <c r="A34" s="101" t="s">
        <v>104</v>
      </c>
      <c r="B34" s="101"/>
      <c r="C34" s="101"/>
      <c r="D34" s="101"/>
      <c r="E34" s="101"/>
      <c r="F34" s="101"/>
      <c r="G34" s="101"/>
    </row>
    <row r="35" spans="1:7" ht="30" customHeight="1" x14ac:dyDescent="0.4">
      <c r="B35" s="28"/>
      <c r="C35" s="28"/>
      <c r="D35" s="28"/>
      <c r="E35" s="28"/>
      <c r="F35" s="28"/>
    </row>
    <row r="36" spans="1:7" ht="30" customHeight="1" x14ac:dyDescent="0.4">
      <c r="B36" s="28"/>
      <c r="C36" s="28"/>
      <c r="D36" s="28"/>
      <c r="E36" s="28"/>
      <c r="F36" s="28"/>
    </row>
    <row r="37" spans="1:7" ht="30" customHeight="1" x14ac:dyDescent="0.4">
      <c r="B37" s="28"/>
      <c r="C37" s="28"/>
      <c r="D37" s="28"/>
      <c r="E37" s="28"/>
      <c r="F37" s="28"/>
    </row>
    <row r="38" spans="1:7" ht="30" customHeight="1" x14ac:dyDescent="0.4">
      <c r="C38" s="102" t="s">
        <v>30</v>
      </c>
      <c r="D38" s="102"/>
      <c r="E38" s="102"/>
      <c r="F38" s="102"/>
      <c r="G38" s="102"/>
    </row>
    <row r="39" spans="1:7" ht="30" customHeight="1" x14ac:dyDescent="0.4">
      <c r="C39" s="103" t="s">
        <v>112</v>
      </c>
      <c r="D39" s="103"/>
      <c r="E39" s="103"/>
      <c r="F39" s="103"/>
      <c r="G39" s="103"/>
    </row>
    <row r="40" spans="1:7" ht="30" customHeight="1" x14ac:dyDescent="0.4">
      <c r="C40" s="102" t="s">
        <v>134</v>
      </c>
      <c r="D40" s="102"/>
      <c r="E40" s="102"/>
      <c r="F40" s="102"/>
      <c r="G40" s="102"/>
    </row>
    <row r="41" spans="1:7" ht="30" customHeight="1" x14ac:dyDescent="0.4">
      <c r="C41" s="102" t="s">
        <v>32</v>
      </c>
      <c r="D41" s="102"/>
      <c r="E41" s="102"/>
      <c r="F41" s="102"/>
      <c r="G41" s="102"/>
    </row>
  </sheetData>
  <mergeCells count="11">
    <mergeCell ref="A34:G34"/>
    <mergeCell ref="C38:G38"/>
    <mergeCell ref="C39:G39"/>
    <mergeCell ref="C40:G40"/>
    <mergeCell ref="C41:G41"/>
    <mergeCell ref="A22:H22"/>
    <mergeCell ref="A1:G1"/>
    <mergeCell ref="A2:G2"/>
    <mergeCell ref="A3:G3"/>
    <mergeCell ref="A4:G4"/>
    <mergeCell ref="A21:G2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T53"/>
  <sheetViews>
    <sheetView zoomScale="80" zoomScaleNormal="80" workbookViewId="0">
      <pane xSplit="3" ySplit="9" topLeftCell="K36" activePane="bottomRight" state="frozen"/>
      <selection pane="topRight" activeCell="D1" sqref="D1"/>
      <selection pane="bottomLeft" activeCell="A10" sqref="A10"/>
      <selection pane="bottomRight" activeCell="S51" sqref="S51"/>
    </sheetView>
  </sheetViews>
  <sheetFormatPr defaultColWidth="8.88671875" defaultRowHeight="13.2" x14ac:dyDescent="0.25"/>
  <cols>
    <col min="1" max="1" width="4" style="58" bestFit="1" customWidth="1"/>
    <col min="2" max="2" width="22.44140625" style="58" customWidth="1"/>
    <col min="3" max="3" width="7.44140625" style="58" customWidth="1"/>
    <col min="4" max="4" width="20.6640625" style="58" customWidth="1"/>
    <col min="5" max="5" width="19" style="58" customWidth="1"/>
    <col min="6" max="6" width="19.44140625" style="58" customWidth="1"/>
    <col min="7" max="7" width="17.88671875" style="58" bestFit="1" customWidth="1"/>
    <col min="8" max="8" width="18.5546875" style="58" customWidth="1"/>
    <col min="9" max="9" width="19.44140625" style="58" customWidth="1"/>
    <col min="10" max="10" width="19.5546875" style="58" customWidth="1"/>
    <col min="11" max="12" width="21" style="58" customWidth="1"/>
    <col min="13" max="13" width="25.109375" style="58" customWidth="1"/>
    <col min="14" max="15" width="21" style="58" customWidth="1"/>
    <col min="16" max="16" width="22" style="58" bestFit="1" customWidth="1"/>
    <col min="17" max="17" width="22" style="58" customWidth="1"/>
    <col min="18" max="18" width="24.109375" style="58" bestFit="1" customWidth="1"/>
    <col min="19" max="19" width="20.109375" style="58" bestFit="1" customWidth="1"/>
    <col min="20" max="20" width="4.33203125" style="58" bestFit="1" customWidth="1"/>
    <col min="21" max="16384" width="8.88671875" style="58"/>
  </cols>
  <sheetData>
    <row r="1" spans="1:20" ht="22.8" x14ac:dyDescent="0.4">
      <c r="A1" s="110" t="s">
        <v>91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</row>
    <row r="2" spans="1:20" ht="24.6" x14ac:dyDescent="0.4">
      <c r="A2" s="116" t="s">
        <v>31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</row>
    <row r="3" spans="1:20" ht="18" customHeight="1" x14ac:dyDescent="0.35">
      <c r="H3" s="59" t="s">
        <v>24</v>
      </c>
    </row>
    <row r="4" spans="1:20" ht="17.399999999999999" x14ac:dyDescent="0.3">
      <c r="A4" s="117" t="s">
        <v>111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</row>
    <row r="5" spans="1:20" ht="20.399999999999999" x14ac:dyDescent="0.35">
      <c r="A5" s="60"/>
      <c r="B5" s="60"/>
      <c r="C5" s="60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60"/>
    </row>
    <row r="6" spans="1:20" x14ac:dyDescent="0.25">
      <c r="A6" s="61">
        <v>1</v>
      </c>
      <c r="B6" s="61">
        <v>2</v>
      </c>
      <c r="C6" s="61">
        <v>3</v>
      </c>
      <c r="D6" s="61">
        <v>4</v>
      </c>
      <c r="E6" s="61">
        <v>5</v>
      </c>
      <c r="F6" s="61" t="s">
        <v>9</v>
      </c>
      <c r="G6" s="61">
        <v>7</v>
      </c>
      <c r="H6" s="61">
        <v>8</v>
      </c>
      <c r="I6" s="61">
        <v>9</v>
      </c>
      <c r="J6" s="61" t="s">
        <v>10</v>
      </c>
      <c r="K6" s="61">
        <v>11</v>
      </c>
      <c r="L6" s="61">
        <v>12</v>
      </c>
      <c r="M6" s="61">
        <v>13</v>
      </c>
      <c r="N6" s="61">
        <v>14</v>
      </c>
      <c r="O6" s="61">
        <v>15</v>
      </c>
      <c r="P6" s="61">
        <v>16</v>
      </c>
      <c r="Q6" s="61">
        <v>17</v>
      </c>
      <c r="R6" s="61" t="s">
        <v>129</v>
      </c>
      <c r="S6" s="61" t="s">
        <v>130</v>
      </c>
      <c r="T6" s="62"/>
    </row>
    <row r="7" spans="1:20" ht="12.75" customHeight="1" x14ac:dyDescent="0.25">
      <c r="A7" s="104" t="s">
        <v>0</v>
      </c>
      <c r="B7" s="104" t="s">
        <v>21</v>
      </c>
      <c r="C7" s="104" t="s">
        <v>1</v>
      </c>
      <c r="D7" s="104" t="s">
        <v>8</v>
      </c>
      <c r="E7" s="104" t="s">
        <v>33</v>
      </c>
      <c r="F7" s="104" t="s">
        <v>2</v>
      </c>
      <c r="G7" s="113" t="s">
        <v>25</v>
      </c>
      <c r="H7" s="114"/>
      <c r="I7" s="115"/>
      <c r="J7" s="104" t="s">
        <v>13</v>
      </c>
      <c r="K7" s="106" t="s">
        <v>113</v>
      </c>
      <c r="L7" s="106" t="s">
        <v>108</v>
      </c>
      <c r="M7" s="108" t="s">
        <v>127</v>
      </c>
      <c r="N7" s="108" t="s">
        <v>128</v>
      </c>
      <c r="O7" s="104" t="s">
        <v>72</v>
      </c>
      <c r="P7" s="104" t="s">
        <v>110</v>
      </c>
      <c r="Q7" s="104" t="s">
        <v>109</v>
      </c>
      <c r="R7" s="104" t="s">
        <v>27</v>
      </c>
      <c r="S7" s="104" t="s">
        <v>14</v>
      </c>
      <c r="T7" s="104" t="s">
        <v>0</v>
      </c>
    </row>
    <row r="8" spans="1:20" ht="44.25" customHeight="1" x14ac:dyDescent="0.25">
      <c r="A8" s="105"/>
      <c r="B8" s="105"/>
      <c r="C8" s="105"/>
      <c r="D8" s="105"/>
      <c r="E8" s="105"/>
      <c r="F8" s="105"/>
      <c r="G8" s="63" t="s">
        <v>3</v>
      </c>
      <c r="H8" s="63" t="s">
        <v>12</v>
      </c>
      <c r="I8" s="63" t="s">
        <v>90</v>
      </c>
      <c r="J8" s="105"/>
      <c r="K8" s="107"/>
      <c r="L8" s="107"/>
      <c r="M8" s="109"/>
      <c r="N8" s="109"/>
      <c r="O8" s="105"/>
      <c r="P8" s="105"/>
      <c r="Q8" s="105"/>
      <c r="R8" s="105"/>
      <c r="S8" s="105"/>
      <c r="T8" s="105"/>
    </row>
    <row r="9" spans="1:20" x14ac:dyDescent="0.25">
      <c r="A9" s="62"/>
      <c r="B9" s="62"/>
      <c r="C9" s="62"/>
      <c r="D9" s="64" t="s">
        <v>7</v>
      </c>
      <c r="E9" s="64" t="s">
        <v>7</v>
      </c>
      <c r="F9" s="64" t="s">
        <v>7</v>
      </c>
      <c r="G9" s="64" t="s">
        <v>7</v>
      </c>
      <c r="H9" s="64" t="s">
        <v>7</v>
      </c>
      <c r="I9" s="64" t="s">
        <v>7</v>
      </c>
      <c r="J9" s="64" t="s">
        <v>7</v>
      </c>
      <c r="K9" s="64" t="s">
        <v>7</v>
      </c>
      <c r="L9" s="64" t="s">
        <v>7</v>
      </c>
      <c r="M9" s="64" t="s">
        <v>7</v>
      </c>
      <c r="N9" s="64" t="s">
        <v>7</v>
      </c>
      <c r="O9" s="64" t="s">
        <v>7</v>
      </c>
      <c r="P9" s="64" t="s">
        <v>7</v>
      </c>
      <c r="Q9" s="64" t="s">
        <v>7</v>
      </c>
      <c r="R9" s="64" t="s">
        <v>7</v>
      </c>
      <c r="S9" s="65" t="s">
        <v>7</v>
      </c>
      <c r="T9" s="62"/>
    </row>
    <row r="10" spans="1:20" ht="18" customHeight="1" x14ac:dyDescent="0.25">
      <c r="A10" s="62">
        <v>1</v>
      </c>
      <c r="B10" s="66" t="s">
        <v>36</v>
      </c>
      <c r="C10" s="67">
        <v>17</v>
      </c>
      <c r="D10" s="68">
        <v>3363791491.9208999</v>
      </c>
      <c r="E10" s="68">
        <v>551282986.90620005</v>
      </c>
      <c r="F10" s="57">
        <f>D10+E10</f>
        <v>3915074478.8270998</v>
      </c>
      <c r="G10" s="69">
        <v>90495551.450000003</v>
      </c>
      <c r="H10" s="69">
        <v>0</v>
      </c>
      <c r="I10" s="68">
        <v>773234922.72000003</v>
      </c>
      <c r="J10" s="70">
        <f>F10-G10-H10-I10</f>
        <v>3051344004.6570997</v>
      </c>
      <c r="K10" s="57">
        <v>22351569.540399998</v>
      </c>
      <c r="L10" s="57">
        <v>93636460.366599992</v>
      </c>
      <c r="M10" s="57">
        <f>L10/2</f>
        <v>46818230.183299996</v>
      </c>
      <c r="N10" s="57">
        <f>L10-M10</f>
        <v>46818230.183299996</v>
      </c>
      <c r="O10" s="57">
        <v>1621253657.2741001</v>
      </c>
      <c r="P10" s="70">
        <v>0</v>
      </c>
      <c r="Q10" s="71">
        <f>O10-P10</f>
        <v>1621253657.2741001</v>
      </c>
      <c r="R10" s="71">
        <f>F10+K10+L10+O10</f>
        <v>5652316166.0081997</v>
      </c>
      <c r="S10" s="72">
        <f>J10+K10+N10+Q10</f>
        <v>4741767461.6548996</v>
      </c>
      <c r="T10" s="62">
        <v>1</v>
      </c>
    </row>
    <row r="11" spans="1:20" ht="18" customHeight="1" x14ac:dyDescent="0.25">
      <c r="A11" s="62">
        <v>2</v>
      </c>
      <c r="B11" s="66" t="s">
        <v>37</v>
      </c>
      <c r="C11" s="73">
        <v>21</v>
      </c>
      <c r="D11" s="68">
        <v>3578495688.3443999</v>
      </c>
      <c r="E11" s="68">
        <v>0</v>
      </c>
      <c r="F11" s="57">
        <f t="shared" ref="F11:F45" si="0">D11+E11</f>
        <v>3578495688.3443999</v>
      </c>
      <c r="G11" s="69">
        <v>102331326.8</v>
      </c>
      <c r="H11" s="69">
        <v>0</v>
      </c>
      <c r="I11" s="68">
        <v>507476131.32999998</v>
      </c>
      <c r="J11" s="70">
        <f t="shared" ref="J11:J45" si="1">F11-G11-H11-I11</f>
        <v>2968688230.2143998</v>
      </c>
      <c r="K11" s="57">
        <v>18643727.170699999</v>
      </c>
      <c r="L11" s="57">
        <v>99613091.506500006</v>
      </c>
      <c r="M11" s="57">
        <v>0</v>
      </c>
      <c r="N11" s="57">
        <f t="shared" ref="N11:N45" si="2">L11-M11</f>
        <v>99613091.506500006</v>
      </c>
      <c r="O11" s="57">
        <v>1695224237.8591001</v>
      </c>
      <c r="P11" s="70">
        <v>0</v>
      </c>
      <c r="Q11" s="71">
        <f t="shared" ref="Q11:Q45" si="3">O11-P11</f>
        <v>1695224237.8591001</v>
      </c>
      <c r="R11" s="71">
        <f t="shared" ref="R11:R45" si="4">F11+K11+L11+O11</f>
        <v>5391976744.8807001</v>
      </c>
      <c r="S11" s="72">
        <f t="shared" ref="S11:S45" si="5">J11+K11+N11+Q11</f>
        <v>4782169286.7507</v>
      </c>
      <c r="T11" s="62">
        <v>2</v>
      </c>
    </row>
    <row r="12" spans="1:20" ht="18" customHeight="1" x14ac:dyDescent="0.25">
      <c r="A12" s="62">
        <v>3</v>
      </c>
      <c r="B12" s="66" t="s">
        <v>38</v>
      </c>
      <c r="C12" s="73">
        <v>31</v>
      </c>
      <c r="D12" s="68">
        <v>3611750367.5458999</v>
      </c>
      <c r="E12" s="68">
        <v>11092246412.2756</v>
      </c>
      <c r="F12" s="57">
        <f t="shared" si="0"/>
        <v>14703996779.821501</v>
      </c>
      <c r="G12" s="69">
        <v>80009252.760000005</v>
      </c>
      <c r="H12" s="69">
        <v>0</v>
      </c>
      <c r="I12" s="68">
        <v>1216355055.96</v>
      </c>
      <c r="J12" s="70">
        <f t="shared" si="1"/>
        <v>13407632471.101501</v>
      </c>
      <c r="K12" s="57">
        <v>105972307.2485</v>
      </c>
      <c r="L12" s="57">
        <v>100538788.1374</v>
      </c>
      <c r="M12" s="57">
        <f>L12/2</f>
        <v>50269394.068700001</v>
      </c>
      <c r="N12" s="57">
        <f t="shared" si="2"/>
        <v>50269394.068700001</v>
      </c>
      <c r="O12" s="57">
        <v>2044416839.4130001</v>
      </c>
      <c r="P12" s="70">
        <v>0</v>
      </c>
      <c r="Q12" s="71">
        <f t="shared" si="3"/>
        <v>2044416839.4130001</v>
      </c>
      <c r="R12" s="71">
        <f t="shared" si="4"/>
        <v>16954924714.620401</v>
      </c>
      <c r="S12" s="72">
        <f t="shared" si="5"/>
        <v>15608291011.831703</v>
      </c>
      <c r="T12" s="62">
        <v>3</v>
      </c>
    </row>
    <row r="13" spans="1:20" ht="18" customHeight="1" x14ac:dyDescent="0.25">
      <c r="A13" s="62">
        <v>4</v>
      </c>
      <c r="B13" s="66" t="s">
        <v>39</v>
      </c>
      <c r="C13" s="73">
        <v>21</v>
      </c>
      <c r="D13" s="68">
        <v>3571791797.9649</v>
      </c>
      <c r="E13" s="68">
        <v>0</v>
      </c>
      <c r="F13" s="57">
        <f t="shared" si="0"/>
        <v>3571791797.9649</v>
      </c>
      <c r="G13" s="69">
        <v>86007208.379999995</v>
      </c>
      <c r="H13" s="69">
        <v>0</v>
      </c>
      <c r="I13" s="68">
        <v>433973005.01999998</v>
      </c>
      <c r="J13" s="70">
        <f t="shared" si="1"/>
        <v>3051811584.5648999</v>
      </c>
      <c r="K13" s="57">
        <v>18608800.345100001</v>
      </c>
      <c r="L13" s="57">
        <v>99426478.106999993</v>
      </c>
      <c r="M13" s="57">
        <v>0</v>
      </c>
      <c r="N13" s="57">
        <f t="shared" si="2"/>
        <v>99426478.106999993</v>
      </c>
      <c r="O13" s="57">
        <v>2021458067.8311999</v>
      </c>
      <c r="P13" s="70">
        <v>0</v>
      </c>
      <c r="Q13" s="71">
        <f t="shared" si="3"/>
        <v>2021458067.8311999</v>
      </c>
      <c r="R13" s="71">
        <f t="shared" si="4"/>
        <v>5711285144.2481995</v>
      </c>
      <c r="S13" s="72">
        <f t="shared" si="5"/>
        <v>5191304930.8481998</v>
      </c>
      <c r="T13" s="62">
        <v>4</v>
      </c>
    </row>
    <row r="14" spans="1:20" ht="18" customHeight="1" x14ac:dyDescent="0.25">
      <c r="A14" s="62">
        <v>5</v>
      </c>
      <c r="B14" s="66" t="s">
        <v>40</v>
      </c>
      <c r="C14" s="73">
        <v>20</v>
      </c>
      <c r="D14" s="68">
        <v>4296985202.0146999</v>
      </c>
      <c r="E14" s="68">
        <v>0</v>
      </c>
      <c r="F14" s="57">
        <f t="shared" si="0"/>
        <v>4296985202.0146999</v>
      </c>
      <c r="G14" s="69">
        <v>222151610.31</v>
      </c>
      <c r="H14" s="69">
        <v>201255000</v>
      </c>
      <c r="I14" s="68">
        <v>886057406.03999996</v>
      </c>
      <c r="J14" s="70">
        <f t="shared" si="1"/>
        <v>2987521185.6647</v>
      </c>
      <c r="K14" s="57">
        <v>22387010.282900002</v>
      </c>
      <c r="L14" s="57">
        <v>119613384.3406</v>
      </c>
      <c r="M14" s="57">
        <v>0</v>
      </c>
      <c r="N14" s="57">
        <f t="shared" si="2"/>
        <v>119613384.3406</v>
      </c>
      <c r="O14" s="57">
        <v>1928833862.0472</v>
      </c>
      <c r="P14" s="70">
        <v>0</v>
      </c>
      <c r="Q14" s="71">
        <f t="shared" si="3"/>
        <v>1928833862.0472</v>
      </c>
      <c r="R14" s="71">
        <f t="shared" si="4"/>
        <v>6367819458.6854</v>
      </c>
      <c r="S14" s="72">
        <f t="shared" si="5"/>
        <v>5058355442.3353996</v>
      </c>
      <c r="T14" s="62">
        <v>5</v>
      </c>
    </row>
    <row r="15" spans="1:20" ht="18" customHeight="1" x14ac:dyDescent="0.25">
      <c r="A15" s="62">
        <v>6</v>
      </c>
      <c r="B15" s="66" t="s">
        <v>41</v>
      </c>
      <c r="C15" s="73">
        <v>8</v>
      </c>
      <c r="D15" s="68">
        <v>3178547707.7374001</v>
      </c>
      <c r="E15" s="68">
        <v>10666506509.647699</v>
      </c>
      <c r="F15" s="57">
        <f t="shared" si="0"/>
        <v>13845054217.385099</v>
      </c>
      <c r="G15" s="69">
        <v>172604749.97</v>
      </c>
      <c r="H15" s="69">
        <v>0</v>
      </c>
      <c r="I15" s="68">
        <v>2393281566.6900001</v>
      </c>
      <c r="J15" s="70">
        <f t="shared" si="1"/>
        <v>11279167900.7251</v>
      </c>
      <c r="K15" s="57">
        <v>81230127.636300012</v>
      </c>
      <c r="L15" s="57">
        <v>88479906.430999994</v>
      </c>
      <c r="M15" s="57">
        <f>L15/2</f>
        <v>44239953.215499997</v>
      </c>
      <c r="N15" s="57">
        <f t="shared" si="2"/>
        <v>44239953.215499997</v>
      </c>
      <c r="O15" s="57">
        <v>1469832159.5827999</v>
      </c>
      <c r="P15" s="70">
        <v>0</v>
      </c>
      <c r="Q15" s="71">
        <f t="shared" si="3"/>
        <v>1469832159.5827999</v>
      </c>
      <c r="R15" s="71">
        <f t="shared" si="4"/>
        <v>15484596411.035198</v>
      </c>
      <c r="S15" s="72">
        <f t="shared" si="5"/>
        <v>12874470141.159698</v>
      </c>
      <c r="T15" s="62">
        <v>6</v>
      </c>
    </row>
    <row r="16" spans="1:20" ht="18" customHeight="1" x14ac:dyDescent="0.25">
      <c r="A16" s="62">
        <v>7</v>
      </c>
      <c r="B16" s="66" t="s">
        <v>42</v>
      </c>
      <c r="C16" s="73">
        <v>23</v>
      </c>
      <c r="D16" s="68">
        <v>4028701401.3399997</v>
      </c>
      <c r="E16" s="68">
        <v>0</v>
      </c>
      <c r="F16" s="57">
        <f t="shared" si="0"/>
        <v>4028701401.3399997</v>
      </c>
      <c r="G16" s="69">
        <v>55414264.829999998</v>
      </c>
      <c r="H16" s="69">
        <v>103855987.23</v>
      </c>
      <c r="I16" s="68">
        <v>1061278592.5699999</v>
      </c>
      <c r="J16" s="70">
        <f t="shared" si="1"/>
        <v>2808152556.71</v>
      </c>
      <c r="K16" s="57">
        <v>20989269.325599998</v>
      </c>
      <c r="L16" s="57">
        <v>112145280.1107</v>
      </c>
      <c r="M16" s="57">
        <f>L16/2</f>
        <v>56072640.055349998</v>
      </c>
      <c r="N16" s="57">
        <f t="shared" si="2"/>
        <v>56072640.055349998</v>
      </c>
      <c r="O16" s="57">
        <v>1859321370.6886001</v>
      </c>
      <c r="P16" s="70">
        <v>0</v>
      </c>
      <c r="Q16" s="71">
        <f t="shared" si="3"/>
        <v>1859321370.6886001</v>
      </c>
      <c r="R16" s="71">
        <f t="shared" si="4"/>
        <v>6021157321.4649</v>
      </c>
      <c r="S16" s="72">
        <f t="shared" si="5"/>
        <v>4744535836.7795506</v>
      </c>
      <c r="T16" s="62">
        <v>7</v>
      </c>
    </row>
    <row r="17" spans="1:20" ht="18" customHeight="1" x14ac:dyDescent="0.25">
      <c r="A17" s="62">
        <v>8</v>
      </c>
      <c r="B17" s="66" t="s">
        <v>43</v>
      </c>
      <c r="C17" s="73">
        <v>27</v>
      </c>
      <c r="D17" s="68">
        <v>4463223783.3093996</v>
      </c>
      <c r="E17" s="68">
        <v>0</v>
      </c>
      <c r="F17" s="57">
        <f t="shared" si="0"/>
        <v>4463223783.3093996</v>
      </c>
      <c r="G17" s="69">
        <v>38682179.93</v>
      </c>
      <c r="H17" s="69">
        <v>0</v>
      </c>
      <c r="I17" s="68">
        <v>548637168.67999995</v>
      </c>
      <c r="J17" s="70">
        <f t="shared" si="1"/>
        <v>3875904434.6993995</v>
      </c>
      <c r="K17" s="57">
        <v>23253102.354800001</v>
      </c>
      <c r="L17" s="57">
        <v>124240898.3722</v>
      </c>
      <c r="M17" s="57">
        <v>0</v>
      </c>
      <c r="N17" s="57">
        <f t="shared" si="2"/>
        <v>124240898.3722</v>
      </c>
      <c r="O17" s="57">
        <v>1870095291.6914999</v>
      </c>
      <c r="P17" s="70">
        <v>0</v>
      </c>
      <c r="Q17" s="71">
        <f t="shared" si="3"/>
        <v>1870095291.6914999</v>
      </c>
      <c r="R17" s="71">
        <f t="shared" si="4"/>
        <v>6480813075.7278996</v>
      </c>
      <c r="S17" s="72">
        <f t="shared" si="5"/>
        <v>5893493727.1178999</v>
      </c>
      <c r="T17" s="62">
        <v>8</v>
      </c>
    </row>
    <row r="18" spans="1:20" ht="18" customHeight="1" x14ac:dyDescent="0.25">
      <c r="A18" s="62">
        <v>9</v>
      </c>
      <c r="B18" s="66" t="s">
        <v>44</v>
      </c>
      <c r="C18" s="73">
        <v>18</v>
      </c>
      <c r="D18" s="68">
        <v>3612366320.3917999</v>
      </c>
      <c r="E18" s="68">
        <v>0</v>
      </c>
      <c r="F18" s="57">
        <f t="shared" si="0"/>
        <v>3612366320.3917999</v>
      </c>
      <c r="G18" s="69">
        <v>337825536.31</v>
      </c>
      <c r="H18" s="69">
        <v>633134951.91999996</v>
      </c>
      <c r="I18" s="68">
        <v>817803764.13</v>
      </c>
      <c r="J18" s="70">
        <f t="shared" si="1"/>
        <v>1823602068.0317998</v>
      </c>
      <c r="K18" s="57">
        <v>18820190.931899998</v>
      </c>
      <c r="L18" s="57">
        <v>100555934.15969999</v>
      </c>
      <c r="M18" s="57">
        <f t="shared" ref="M18:M21" si="6">L18/2</f>
        <v>50277967.079849996</v>
      </c>
      <c r="N18" s="57">
        <f t="shared" si="2"/>
        <v>50277967.079849996</v>
      </c>
      <c r="O18" s="57">
        <v>1643911401.5248001</v>
      </c>
      <c r="P18" s="70">
        <v>0</v>
      </c>
      <c r="Q18" s="71">
        <f t="shared" si="3"/>
        <v>1643911401.5248001</v>
      </c>
      <c r="R18" s="71">
        <f t="shared" si="4"/>
        <v>5375653847.0081997</v>
      </c>
      <c r="S18" s="72">
        <f t="shared" si="5"/>
        <v>3536611627.5683498</v>
      </c>
      <c r="T18" s="62">
        <v>9</v>
      </c>
    </row>
    <row r="19" spans="1:20" ht="18" customHeight="1" x14ac:dyDescent="0.25">
      <c r="A19" s="62">
        <v>10</v>
      </c>
      <c r="B19" s="66" t="s">
        <v>45</v>
      </c>
      <c r="C19" s="73">
        <v>25</v>
      </c>
      <c r="D19" s="68">
        <v>3647482022.9482002</v>
      </c>
      <c r="E19" s="68">
        <v>16954196198.5975</v>
      </c>
      <c r="F19" s="57">
        <f t="shared" si="0"/>
        <v>20601678221.5457</v>
      </c>
      <c r="G19" s="69">
        <v>57727995.840000004</v>
      </c>
      <c r="H19" s="69">
        <v>0</v>
      </c>
      <c r="I19" s="68">
        <v>1576779791.7</v>
      </c>
      <c r="J19" s="70">
        <f t="shared" si="1"/>
        <v>18967170434.005699</v>
      </c>
      <c r="K19" s="57">
        <v>146869602.59010002</v>
      </c>
      <c r="L19" s="57">
        <v>101533435.3215</v>
      </c>
      <c r="M19" s="57">
        <f t="shared" si="6"/>
        <v>50766717.660750002</v>
      </c>
      <c r="N19" s="57">
        <f t="shared" si="2"/>
        <v>50766717.660750002</v>
      </c>
      <c r="O19" s="57">
        <v>1979344482.2715001</v>
      </c>
      <c r="P19" s="70">
        <v>0</v>
      </c>
      <c r="Q19" s="71">
        <f t="shared" si="3"/>
        <v>1979344482.2715001</v>
      </c>
      <c r="R19" s="71">
        <f t="shared" si="4"/>
        <v>22829425741.728798</v>
      </c>
      <c r="S19" s="72">
        <f t="shared" si="5"/>
        <v>21144151236.528049</v>
      </c>
      <c r="T19" s="62">
        <v>10</v>
      </c>
    </row>
    <row r="20" spans="1:20" ht="18" customHeight="1" x14ac:dyDescent="0.25">
      <c r="A20" s="62">
        <v>11</v>
      </c>
      <c r="B20" s="66" t="s">
        <v>46</v>
      </c>
      <c r="C20" s="73">
        <v>13</v>
      </c>
      <c r="D20" s="68">
        <v>3213839376.9679003</v>
      </c>
      <c r="E20" s="68">
        <v>0</v>
      </c>
      <c r="F20" s="57">
        <f t="shared" si="0"/>
        <v>3213839376.9679003</v>
      </c>
      <c r="G20" s="69">
        <v>85077064.760000005</v>
      </c>
      <c r="H20" s="69">
        <v>0</v>
      </c>
      <c r="I20" s="68">
        <v>469524601.77999997</v>
      </c>
      <c r="J20" s="70">
        <f t="shared" si="1"/>
        <v>2659237710.4279003</v>
      </c>
      <c r="K20" s="57">
        <v>16743891.776900001</v>
      </c>
      <c r="L20" s="57">
        <v>89462305.903699994</v>
      </c>
      <c r="M20" s="57">
        <v>0</v>
      </c>
      <c r="N20" s="57">
        <f t="shared" si="2"/>
        <v>89462305.903699994</v>
      </c>
      <c r="O20" s="57">
        <v>1559200072.3016</v>
      </c>
      <c r="P20" s="70">
        <v>0</v>
      </c>
      <c r="Q20" s="71">
        <f t="shared" si="3"/>
        <v>1559200072.3016</v>
      </c>
      <c r="R20" s="71">
        <f t="shared" si="4"/>
        <v>4879245646.9500999</v>
      </c>
      <c r="S20" s="72">
        <f t="shared" si="5"/>
        <v>4324643980.4101</v>
      </c>
      <c r="T20" s="62">
        <v>11</v>
      </c>
    </row>
    <row r="21" spans="1:20" ht="18" customHeight="1" x14ac:dyDescent="0.25">
      <c r="A21" s="62">
        <v>12</v>
      </c>
      <c r="B21" s="66" t="s">
        <v>47</v>
      </c>
      <c r="C21" s="73">
        <v>18</v>
      </c>
      <c r="D21" s="68">
        <v>3358977229.0738001</v>
      </c>
      <c r="E21" s="68">
        <v>2017285145.9956</v>
      </c>
      <c r="F21" s="57">
        <f t="shared" si="0"/>
        <v>5376262375.0693998</v>
      </c>
      <c r="G21" s="69">
        <v>144369361.52000001</v>
      </c>
      <c r="H21" s="69">
        <v>0</v>
      </c>
      <c r="I21" s="68">
        <v>1156311399.4100001</v>
      </c>
      <c r="J21" s="70">
        <f t="shared" si="1"/>
        <v>4075581614.1393995</v>
      </c>
      <c r="K21" s="57">
        <v>28298184.238600001</v>
      </c>
      <c r="L21" s="57">
        <v>93502447.740400001</v>
      </c>
      <c r="M21" s="57">
        <f t="shared" si="6"/>
        <v>46751223.870200001</v>
      </c>
      <c r="N21" s="57">
        <f t="shared" si="2"/>
        <v>46751223.870200001</v>
      </c>
      <c r="O21" s="57">
        <v>1846343924.6726999</v>
      </c>
      <c r="P21" s="70">
        <v>0</v>
      </c>
      <c r="Q21" s="71">
        <f t="shared" si="3"/>
        <v>1846343924.6726999</v>
      </c>
      <c r="R21" s="71">
        <f t="shared" si="4"/>
        <v>7344406931.7210999</v>
      </c>
      <c r="S21" s="72">
        <f t="shared" si="5"/>
        <v>5996974946.9208994</v>
      </c>
      <c r="T21" s="62">
        <v>12</v>
      </c>
    </row>
    <row r="22" spans="1:20" ht="18" customHeight="1" x14ac:dyDescent="0.25">
      <c r="A22" s="62">
        <v>13</v>
      </c>
      <c r="B22" s="66" t="s">
        <v>48</v>
      </c>
      <c r="C22" s="73">
        <v>16</v>
      </c>
      <c r="D22" s="68">
        <v>3212025826.1367998</v>
      </c>
      <c r="E22" s="68">
        <v>0</v>
      </c>
      <c r="F22" s="57">
        <f t="shared" si="0"/>
        <v>3212025826.1367998</v>
      </c>
      <c r="G22" s="69">
        <v>186251942.97999999</v>
      </c>
      <c r="H22" s="69">
        <v>491490204.30000001</v>
      </c>
      <c r="I22" s="68">
        <v>668451719.04999995</v>
      </c>
      <c r="J22" s="70">
        <f t="shared" si="1"/>
        <v>1865831959.8067997</v>
      </c>
      <c r="K22" s="57">
        <v>16734443.297199998</v>
      </c>
      <c r="L22" s="57">
        <v>89411822.845799997</v>
      </c>
      <c r="M22" s="57">
        <v>0</v>
      </c>
      <c r="N22" s="57">
        <f t="shared" si="2"/>
        <v>89411822.845799997</v>
      </c>
      <c r="O22" s="57">
        <v>1552941834.1176</v>
      </c>
      <c r="P22" s="70">
        <v>0</v>
      </c>
      <c r="Q22" s="71">
        <f t="shared" si="3"/>
        <v>1552941834.1176</v>
      </c>
      <c r="R22" s="71">
        <f t="shared" si="4"/>
        <v>4871113926.3973999</v>
      </c>
      <c r="S22" s="72">
        <f t="shared" si="5"/>
        <v>3524920060.0673995</v>
      </c>
      <c r="T22" s="62">
        <v>13</v>
      </c>
    </row>
    <row r="23" spans="1:20" ht="18" customHeight="1" x14ac:dyDescent="0.25">
      <c r="A23" s="62">
        <v>14</v>
      </c>
      <c r="B23" s="66" t="s">
        <v>49</v>
      </c>
      <c r="C23" s="73">
        <v>17</v>
      </c>
      <c r="D23" s="68">
        <v>3612678091.9949999</v>
      </c>
      <c r="E23" s="68">
        <v>0</v>
      </c>
      <c r="F23" s="57">
        <f t="shared" si="0"/>
        <v>3612678091.9949999</v>
      </c>
      <c r="G23" s="69">
        <v>134272278.47</v>
      </c>
      <c r="H23" s="69">
        <v>0</v>
      </c>
      <c r="I23" s="68">
        <v>486798425.13999999</v>
      </c>
      <c r="J23" s="70">
        <f t="shared" si="1"/>
        <v>2991607388.3850002</v>
      </c>
      <c r="K23" s="57">
        <v>18821815.250700001</v>
      </c>
      <c r="L23" s="57">
        <v>100564612.8161</v>
      </c>
      <c r="M23" s="57">
        <v>0</v>
      </c>
      <c r="N23" s="57">
        <f t="shared" si="2"/>
        <v>100564612.8161</v>
      </c>
      <c r="O23" s="57">
        <v>1779948884.4825001</v>
      </c>
      <c r="P23" s="70">
        <v>0</v>
      </c>
      <c r="Q23" s="71">
        <f t="shared" si="3"/>
        <v>1779948884.4825001</v>
      </c>
      <c r="R23" s="71">
        <f t="shared" si="4"/>
        <v>5512013404.5443001</v>
      </c>
      <c r="S23" s="72">
        <f t="shared" si="5"/>
        <v>4890942700.9343004</v>
      </c>
      <c r="T23" s="62">
        <v>14</v>
      </c>
    </row>
    <row r="24" spans="1:20" ht="18" customHeight="1" x14ac:dyDescent="0.25">
      <c r="A24" s="62">
        <v>15</v>
      </c>
      <c r="B24" s="66" t="s">
        <v>50</v>
      </c>
      <c r="C24" s="73">
        <v>11</v>
      </c>
      <c r="D24" s="68">
        <v>3383669798.6976004</v>
      </c>
      <c r="E24" s="68">
        <v>0</v>
      </c>
      <c r="F24" s="57">
        <f t="shared" si="0"/>
        <v>3383669798.6976004</v>
      </c>
      <c r="G24" s="69">
        <v>88010682.840000004</v>
      </c>
      <c r="H24" s="69">
        <v>526362473.37</v>
      </c>
      <c r="I24" s="68">
        <v>328164838.76999998</v>
      </c>
      <c r="J24" s="70">
        <f t="shared" si="1"/>
        <v>2441131803.7176003</v>
      </c>
      <c r="K24" s="57">
        <v>17628697.095799997</v>
      </c>
      <c r="L24" s="57">
        <v>94189804.498899996</v>
      </c>
      <c r="M24" s="57">
        <v>0</v>
      </c>
      <c r="N24" s="57">
        <f t="shared" si="2"/>
        <v>94189804.498899996</v>
      </c>
      <c r="O24" s="57">
        <v>1603515613.2277</v>
      </c>
      <c r="P24" s="70">
        <v>0</v>
      </c>
      <c r="Q24" s="71">
        <f t="shared" si="3"/>
        <v>1603515613.2277</v>
      </c>
      <c r="R24" s="71">
        <f t="shared" si="4"/>
        <v>5099003913.5200005</v>
      </c>
      <c r="S24" s="72">
        <f t="shared" si="5"/>
        <v>4156465918.54</v>
      </c>
      <c r="T24" s="62">
        <v>15</v>
      </c>
    </row>
    <row r="25" spans="1:20" ht="18" customHeight="1" x14ac:dyDescent="0.25">
      <c r="A25" s="62">
        <v>16</v>
      </c>
      <c r="B25" s="66" t="s">
        <v>51</v>
      </c>
      <c r="C25" s="73">
        <v>27</v>
      </c>
      <c r="D25" s="68">
        <v>3734977256.0857</v>
      </c>
      <c r="E25" s="68">
        <v>1162310418.1791999</v>
      </c>
      <c r="F25" s="57">
        <f t="shared" si="0"/>
        <v>4897287674.2649002</v>
      </c>
      <c r="G25" s="69">
        <v>133288659.45999999</v>
      </c>
      <c r="H25" s="69">
        <v>0</v>
      </c>
      <c r="I25" s="68">
        <v>1091843092.5599999</v>
      </c>
      <c r="J25" s="70">
        <f t="shared" si="1"/>
        <v>3672155922.2449002</v>
      </c>
      <c r="K25" s="57">
        <v>29101193.4366</v>
      </c>
      <c r="L25" s="57">
        <v>103969003.62269999</v>
      </c>
      <c r="M25" s="57">
        <f t="shared" ref="M25" si="7">L25/2</f>
        <v>51984501.811349995</v>
      </c>
      <c r="N25" s="57">
        <f t="shared" si="2"/>
        <v>51984501.811349995</v>
      </c>
      <c r="O25" s="57">
        <v>1792189406.9461999</v>
      </c>
      <c r="P25" s="70">
        <v>0</v>
      </c>
      <c r="Q25" s="71">
        <f t="shared" si="3"/>
        <v>1792189406.9461999</v>
      </c>
      <c r="R25" s="71">
        <f t="shared" si="4"/>
        <v>6822547278.2703991</v>
      </c>
      <c r="S25" s="72">
        <f t="shared" si="5"/>
        <v>5545431024.4390507</v>
      </c>
      <c r="T25" s="62">
        <v>16</v>
      </c>
    </row>
    <row r="26" spans="1:20" ht="18" customHeight="1" x14ac:dyDescent="0.25">
      <c r="A26" s="62">
        <v>17</v>
      </c>
      <c r="B26" s="66" t="s">
        <v>52</v>
      </c>
      <c r="C26" s="73">
        <v>27</v>
      </c>
      <c r="D26" s="68">
        <v>4017314511.1322999</v>
      </c>
      <c r="E26" s="68">
        <v>0</v>
      </c>
      <c r="F26" s="57">
        <f t="shared" si="0"/>
        <v>4017314511.1322999</v>
      </c>
      <c r="G26" s="69">
        <v>53213368.039999999</v>
      </c>
      <c r="H26" s="69">
        <v>0</v>
      </c>
      <c r="I26" s="68">
        <v>329344370.04000002</v>
      </c>
      <c r="J26" s="70">
        <f t="shared" si="1"/>
        <v>3634756773.0523</v>
      </c>
      <c r="K26" s="57">
        <v>20929944.380199999</v>
      </c>
      <c r="L26" s="57">
        <v>111828307.99880001</v>
      </c>
      <c r="M26" s="57">
        <v>0</v>
      </c>
      <c r="N26" s="57">
        <f t="shared" si="2"/>
        <v>111828307.99880001</v>
      </c>
      <c r="O26" s="57">
        <v>1973343091.1842999</v>
      </c>
      <c r="P26" s="70">
        <v>0</v>
      </c>
      <c r="Q26" s="71">
        <f t="shared" si="3"/>
        <v>1973343091.1842999</v>
      </c>
      <c r="R26" s="71">
        <f t="shared" si="4"/>
        <v>6123415854.6955996</v>
      </c>
      <c r="S26" s="72">
        <f t="shared" si="5"/>
        <v>5740858116.6155996</v>
      </c>
      <c r="T26" s="62">
        <v>17</v>
      </c>
    </row>
    <row r="27" spans="1:20" ht="18" customHeight="1" x14ac:dyDescent="0.25">
      <c r="A27" s="62">
        <v>18</v>
      </c>
      <c r="B27" s="66" t="s">
        <v>53</v>
      </c>
      <c r="C27" s="73">
        <v>23</v>
      </c>
      <c r="D27" s="68">
        <v>4706751205.4157</v>
      </c>
      <c r="E27" s="68">
        <v>0</v>
      </c>
      <c r="F27" s="57">
        <f t="shared" si="0"/>
        <v>4706751205.4157</v>
      </c>
      <c r="G27" s="69">
        <v>687279853.72000003</v>
      </c>
      <c r="H27" s="69">
        <v>0</v>
      </c>
      <c r="I27" s="68">
        <v>369375694.85000002</v>
      </c>
      <c r="J27" s="70">
        <f t="shared" si="1"/>
        <v>3650095656.8456998</v>
      </c>
      <c r="K27" s="57">
        <v>24521864.211099997</v>
      </c>
      <c r="L27" s="57">
        <v>131019869.6204</v>
      </c>
      <c r="M27" s="57">
        <v>0</v>
      </c>
      <c r="N27" s="57">
        <f t="shared" si="2"/>
        <v>131019869.6204</v>
      </c>
      <c r="O27" s="57">
        <v>2325353459.1041999</v>
      </c>
      <c r="P27" s="70">
        <v>0</v>
      </c>
      <c r="Q27" s="71">
        <f t="shared" si="3"/>
        <v>2325353459.1041999</v>
      </c>
      <c r="R27" s="71">
        <f t="shared" si="4"/>
        <v>7187646398.3514004</v>
      </c>
      <c r="S27" s="72">
        <f t="shared" si="5"/>
        <v>6130990849.7813997</v>
      </c>
      <c r="T27" s="62">
        <v>18</v>
      </c>
    </row>
    <row r="28" spans="1:20" ht="18" customHeight="1" x14ac:dyDescent="0.25">
      <c r="A28" s="62">
        <v>19</v>
      </c>
      <c r="B28" s="66" t="s">
        <v>54</v>
      </c>
      <c r="C28" s="73">
        <v>44</v>
      </c>
      <c r="D28" s="68">
        <v>5698046336.1929998</v>
      </c>
      <c r="E28" s="68">
        <v>0</v>
      </c>
      <c r="F28" s="57">
        <f t="shared" si="0"/>
        <v>5698046336.1929998</v>
      </c>
      <c r="G28" s="69">
        <v>124682148.02</v>
      </c>
      <c r="H28" s="69">
        <v>292615190</v>
      </c>
      <c r="I28" s="68">
        <v>966384153.66000009</v>
      </c>
      <c r="J28" s="70">
        <f t="shared" si="1"/>
        <v>4314364844.5129995</v>
      </c>
      <c r="K28" s="57">
        <v>29686446.635500003</v>
      </c>
      <c r="L28" s="57">
        <v>158614138.60140002</v>
      </c>
      <c r="M28" s="57">
        <v>0</v>
      </c>
      <c r="N28" s="57">
        <f t="shared" si="2"/>
        <v>158614138.60140002</v>
      </c>
      <c r="O28" s="57">
        <v>3231496861.6815</v>
      </c>
      <c r="P28" s="70">
        <v>0</v>
      </c>
      <c r="Q28" s="71">
        <f t="shared" si="3"/>
        <v>3231496861.6815</v>
      </c>
      <c r="R28" s="71">
        <f t="shared" si="4"/>
        <v>9117843783.1114006</v>
      </c>
      <c r="S28" s="72">
        <f t="shared" si="5"/>
        <v>7734162291.4314003</v>
      </c>
      <c r="T28" s="62">
        <v>19</v>
      </c>
    </row>
    <row r="29" spans="1:20" ht="18" customHeight="1" x14ac:dyDescent="0.25">
      <c r="A29" s="62">
        <v>20</v>
      </c>
      <c r="B29" s="66" t="s">
        <v>55</v>
      </c>
      <c r="C29" s="73">
        <v>34</v>
      </c>
      <c r="D29" s="68">
        <v>4415823744.4182997</v>
      </c>
      <c r="E29" s="68">
        <v>0</v>
      </c>
      <c r="F29" s="57">
        <f t="shared" si="0"/>
        <v>4415823744.4182997</v>
      </c>
      <c r="G29" s="69">
        <v>176028006.62</v>
      </c>
      <c r="H29" s="69">
        <v>850000000</v>
      </c>
      <c r="I29" s="68">
        <v>415127729.75999999</v>
      </c>
      <c r="J29" s="70">
        <f t="shared" si="1"/>
        <v>2974668008.0382996</v>
      </c>
      <c r="K29" s="57">
        <v>23006151.270200003</v>
      </c>
      <c r="L29" s="57">
        <v>122921443.2652</v>
      </c>
      <c r="M29" s="57">
        <v>0</v>
      </c>
      <c r="N29" s="57">
        <f t="shared" si="2"/>
        <v>122921443.2652</v>
      </c>
      <c r="O29" s="57">
        <v>2173703306.3250999</v>
      </c>
      <c r="P29" s="70">
        <v>0</v>
      </c>
      <c r="Q29" s="71">
        <f t="shared" si="3"/>
        <v>2173703306.3250999</v>
      </c>
      <c r="R29" s="71">
        <f t="shared" si="4"/>
        <v>6735454645.2787991</v>
      </c>
      <c r="S29" s="72">
        <f t="shared" si="5"/>
        <v>5294298908.8987999</v>
      </c>
      <c r="T29" s="62">
        <v>20</v>
      </c>
    </row>
    <row r="30" spans="1:20" ht="18" customHeight="1" x14ac:dyDescent="0.25">
      <c r="A30" s="62">
        <v>21</v>
      </c>
      <c r="B30" s="66" t="s">
        <v>56</v>
      </c>
      <c r="C30" s="73">
        <v>21</v>
      </c>
      <c r="D30" s="68">
        <v>3793214627.2223001</v>
      </c>
      <c r="E30" s="68">
        <v>0</v>
      </c>
      <c r="F30" s="57">
        <f t="shared" si="0"/>
        <v>3793214627.2223001</v>
      </c>
      <c r="G30" s="69">
        <v>82333068.079999998</v>
      </c>
      <c r="H30" s="69">
        <v>0</v>
      </c>
      <c r="I30" s="68">
        <v>357125653.63999999</v>
      </c>
      <c r="J30" s="70">
        <f t="shared" si="1"/>
        <v>3353755905.5023003</v>
      </c>
      <c r="K30" s="57">
        <v>19762398.7238</v>
      </c>
      <c r="L30" s="57">
        <v>105590133.0262</v>
      </c>
      <c r="M30" s="57">
        <f t="shared" ref="M30:M32" si="8">L30/2</f>
        <v>52795066.513099998</v>
      </c>
      <c r="N30" s="57">
        <f t="shared" si="2"/>
        <v>52795066.513099998</v>
      </c>
      <c r="O30" s="57">
        <v>1715728853.7305</v>
      </c>
      <c r="P30" s="70">
        <v>0</v>
      </c>
      <c r="Q30" s="71">
        <f t="shared" si="3"/>
        <v>1715728853.7305</v>
      </c>
      <c r="R30" s="71">
        <f t="shared" si="4"/>
        <v>5634296012.7027998</v>
      </c>
      <c r="S30" s="72">
        <f t="shared" si="5"/>
        <v>5142042224.4697008</v>
      </c>
      <c r="T30" s="62">
        <v>21</v>
      </c>
    </row>
    <row r="31" spans="1:20" ht="18" customHeight="1" x14ac:dyDescent="0.25">
      <c r="A31" s="62">
        <v>22</v>
      </c>
      <c r="B31" s="66" t="s">
        <v>57</v>
      </c>
      <c r="C31" s="73">
        <v>21</v>
      </c>
      <c r="D31" s="68">
        <v>3970350579.5998001</v>
      </c>
      <c r="E31" s="68">
        <v>0</v>
      </c>
      <c r="F31" s="57">
        <f t="shared" si="0"/>
        <v>3970350579.5998001</v>
      </c>
      <c r="G31" s="69">
        <v>61368712.32</v>
      </c>
      <c r="H31" s="69">
        <v>267593824.09999999</v>
      </c>
      <c r="I31" s="68">
        <v>773483759.05999994</v>
      </c>
      <c r="J31" s="70">
        <f t="shared" si="1"/>
        <v>2867904284.1198001</v>
      </c>
      <c r="K31" s="57">
        <v>20685265.3862</v>
      </c>
      <c r="L31" s="57">
        <v>110520992.63039999</v>
      </c>
      <c r="M31" s="57">
        <f t="shared" si="8"/>
        <v>55260496.315199994</v>
      </c>
      <c r="N31" s="57">
        <f t="shared" si="2"/>
        <v>55260496.315199994</v>
      </c>
      <c r="O31" s="57">
        <v>1706866466.8642001</v>
      </c>
      <c r="P31" s="70">
        <v>0</v>
      </c>
      <c r="Q31" s="71">
        <f t="shared" si="3"/>
        <v>1706866466.8642001</v>
      </c>
      <c r="R31" s="71">
        <f t="shared" si="4"/>
        <v>5808423304.4806004</v>
      </c>
      <c r="S31" s="72">
        <f t="shared" si="5"/>
        <v>4650716512.6854</v>
      </c>
      <c r="T31" s="62">
        <v>22</v>
      </c>
    </row>
    <row r="32" spans="1:20" ht="18" customHeight="1" x14ac:dyDescent="0.25">
      <c r="A32" s="62">
        <v>23</v>
      </c>
      <c r="B32" s="66" t="s">
        <v>58</v>
      </c>
      <c r="C32" s="73">
        <v>16</v>
      </c>
      <c r="D32" s="68">
        <v>3197705373.6526999</v>
      </c>
      <c r="E32" s="68">
        <v>0</v>
      </c>
      <c r="F32" s="57">
        <f t="shared" si="0"/>
        <v>3197705373.6526999</v>
      </c>
      <c r="G32" s="69">
        <v>80347486.099999994</v>
      </c>
      <c r="H32" s="69">
        <v>632203900</v>
      </c>
      <c r="I32" s="68">
        <v>541490673.0999999</v>
      </c>
      <c r="J32" s="70">
        <f t="shared" si="1"/>
        <v>1943663314.4527001</v>
      </c>
      <c r="K32" s="57">
        <v>16659834.681899998</v>
      </c>
      <c r="L32" s="57">
        <v>89013190.384599999</v>
      </c>
      <c r="M32" s="57">
        <f t="shared" si="8"/>
        <v>44506595.192299999</v>
      </c>
      <c r="N32" s="57">
        <f t="shared" si="2"/>
        <v>44506595.192299999</v>
      </c>
      <c r="O32" s="57">
        <v>1556662017.753</v>
      </c>
      <c r="P32" s="70">
        <v>0</v>
      </c>
      <c r="Q32" s="71">
        <f t="shared" si="3"/>
        <v>1556662017.753</v>
      </c>
      <c r="R32" s="71">
        <f t="shared" si="4"/>
        <v>4860040416.4722004</v>
      </c>
      <c r="S32" s="72">
        <f t="shared" si="5"/>
        <v>3561491762.0799003</v>
      </c>
      <c r="T32" s="62">
        <v>23</v>
      </c>
    </row>
    <row r="33" spans="1:20" ht="18" customHeight="1" x14ac:dyDescent="0.25">
      <c r="A33" s="62">
        <v>24</v>
      </c>
      <c r="B33" s="66" t="s">
        <v>59</v>
      </c>
      <c r="C33" s="73">
        <v>20</v>
      </c>
      <c r="D33" s="68">
        <v>4812369779.8179007</v>
      </c>
      <c r="E33" s="68">
        <v>0</v>
      </c>
      <c r="F33" s="57">
        <f t="shared" si="0"/>
        <v>4812369779.8179007</v>
      </c>
      <c r="G33" s="69">
        <v>2729185836.0300002</v>
      </c>
      <c r="H33" s="69">
        <v>2000000000</v>
      </c>
      <c r="I33" s="68">
        <v>11212640.34</v>
      </c>
      <c r="J33" s="70">
        <f t="shared" si="1"/>
        <v>71971303.447900444</v>
      </c>
      <c r="K33" s="57">
        <v>25072130.030700002</v>
      </c>
      <c r="L33" s="57">
        <v>133959929.81120001</v>
      </c>
      <c r="M33" s="57">
        <v>0</v>
      </c>
      <c r="N33" s="57">
        <f t="shared" si="2"/>
        <v>133959929.81120001</v>
      </c>
      <c r="O33" s="57">
        <v>12126108306.7435</v>
      </c>
      <c r="P33" s="70">
        <v>1000000000</v>
      </c>
      <c r="Q33" s="71">
        <f t="shared" si="3"/>
        <v>11126108306.7435</v>
      </c>
      <c r="R33" s="71">
        <f t="shared" si="4"/>
        <v>17097510146.403301</v>
      </c>
      <c r="S33" s="72">
        <f t="shared" si="5"/>
        <v>11357111670.0333</v>
      </c>
      <c r="T33" s="62">
        <v>24</v>
      </c>
    </row>
    <row r="34" spans="1:20" ht="18" customHeight="1" x14ac:dyDescent="0.25">
      <c r="A34" s="62">
        <v>25</v>
      </c>
      <c r="B34" s="66" t="s">
        <v>60</v>
      </c>
      <c r="C34" s="73">
        <v>13</v>
      </c>
      <c r="D34" s="68">
        <v>3312829638.1887999</v>
      </c>
      <c r="E34" s="68">
        <v>0</v>
      </c>
      <c r="F34" s="57">
        <f t="shared" si="0"/>
        <v>3312829638.1887999</v>
      </c>
      <c r="G34" s="69">
        <v>73078018</v>
      </c>
      <c r="H34" s="69">
        <v>124722672.83</v>
      </c>
      <c r="I34" s="68">
        <v>290424874.69</v>
      </c>
      <c r="J34" s="70">
        <f t="shared" si="1"/>
        <v>2824604072.6687999</v>
      </c>
      <c r="K34" s="57">
        <v>17259624.526900001</v>
      </c>
      <c r="L34" s="57">
        <v>92217856.506000012</v>
      </c>
      <c r="M34" s="57">
        <v>0</v>
      </c>
      <c r="N34" s="57">
        <f t="shared" si="2"/>
        <v>92217856.506000012</v>
      </c>
      <c r="O34" s="57">
        <v>1449008632.5599999</v>
      </c>
      <c r="P34" s="70">
        <v>0</v>
      </c>
      <c r="Q34" s="71">
        <f t="shared" si="3"/>
        <v>1449008632.5599999</v>
      </c>
      <c r="R34" s="71">
        <f t="shared" si="4"/>
        <v>4871315751.7817001</v>
      </c>
      <c r="S34" s="72">
        <f t="shared" si="5"/>
        <v>4383090186.2616997</v>
      </c>
      <c r="T34" s="62">
        <v>25</v>
      </c>
    </row>
    <row r="35" spans="1:20" ht="18" customHeight="1" x14ac:dyDescent="0.25">
      <c r="A35" s="62">
        <v>26</v>
      </c>
      <c r="B35" s="66" t="s">
        <v>61</v>
      </c>
      <c r="C35" s="73">
        <v>25</v>
      </c>
      <c r="D35" s="68">
        <v>4255182169.7709002</v>
      </c>
      <c r="E35" s="68">
        <v>0</v>
      </c>
      <c r="F35" s="57">
        <f t="shared" si="0"/>
        <v>4255182169.7709002</v>
      </c>
      <c r="G35" s="69">
        <v>48924779.93</v>
      </c>
      <c r="H35" s="69">
        <v>217827441</v>
      </c>
      <c r="I35" s="68">
        <v>413025182.32000005</v>
      </c>
      <c r="J35" s="70">
        <f t="shared" si="1"/>
        <v>3575404766.5209002</v>
      </c>
      <c r="K35" s="57">
        <v>22169219.229800001</v>
      </c>
      <c r="L35" s="57">
        <v>118449730.7723</v>
      </c>
      <c r="M35" s="57">
        <f t="shared" ref="M35:M37" si="9">L35/2</f>
        <v>59224865.386150002</v>
      </c>
      <c r="N35" s="57">
        <f t="shared" si="2"/>
        <v>59224865.386150002</v>
      </c>
      <c r="O35" s="57">
        <v>1879485519.3721001</v>
      </c>
      <c r="P35" s="70">
        <v>0</v>
      </c>
      <c r="Q35" s="71">
        <f t="shared" si="3"/>
        <v>1879485519.3721001</v>
      </c>
      <c r="R35" s="71">
        <f t="shared" si="4"/>
        <v>6275286639.1451006</v>
      </c>
      <c r="S35" s="72">
        <f t="shared" si="5"/>
        <v>5536284370.5089502</v>
      </c>
      <c r="T35" s="62">
        <v>26</v>
      </c>
    </row>
    <row r="36" spans="1:20" ht="18" customHeight="1" x14ac:dyDescent="0.25">
      <c r="A36" s="62">
        <v>27</v>
      </c>
      <c r="B36" s="66" t="s">
        <v>62</v>
      </c>
      <c r="C36" s="73">
        <v>20</v>
      </c>
      <c r="D36" s="68">
        <v>3337434029.757</v>
      </c>
      <c r="E36" s="68">
        <v>0</v>
      </c>
      <c r="F36" s="57">
        <f t="shared" si="0"/>
        <v>3337434029.757</v>
      </c>
      <c r="G36" s="69">
        <v>158669498.15000001</v>
      </c>
      <c r="H36" s="69">
        <v>0</v>
      </c>
      <c r="I36" s="68">
        <v>1455701878.053</v>
      </c>
      <c r="J36" s="70">
        <f t="shared" si="1"/>
        <v>1723062653.5539999</v>
      </c>
      <c r="K36" s="57">
        <v>17387811.7859</v>
      </c>
      <c r="L36" s="57">
        <v>92902758.688900009</v>
      </c>
      <c r="M36" s="57">
        <v>0</v>
      </c>
      <c r="N36" s="57">
        <f t="shared" si="2"/>
        <v>92902758.688900009</v>
      </c>
      <c r="O36" s="57">
        <v>1971183490.4489999</v>
      </c>
      <c r="P36" s="70">
        <v>0</v>
      </c>
      <c r="Q36" s="71">
        <f t="shared" si="3"/>
        <v>1971183490.4489999</v>
      </c>
      <c r="R36" s="71">
        <f t="shared" si="4"/>
        <v>5418908090.6807995</v>
      </c>
      <c r="S36" s="72">
        <f t="shared" si="5"/>
        <v>3804536714.4777999</v>
      </c>
      <c r="T36" s="62">
        <v>27</v>
      </c>
    </row>
    <row r="37" spans="1:20" ht="18" customHeight="1" x14ac:dyDescent="0.25">
      <c r="A37" s="62">
        <v>28</v>
      </c>
      <c r="B37" s="66" t="s">
        <v>63</v>
      </c>
      <c r="C37" s="73">
        <v>18</v>
      </c>
      <c r="D37" s="68">
        <v>3344045860.3404999</v>
      </c>
      <c r="E37" s="68">
        <v>1378989127.8155</v>
      </c>
      <c r="F37" s="57">
        <f t="shared" si="0"/>
        <v>4723034988.1560001</v>
      </c>
      <c r="G37" s="69">
        <v>104099491.91</v>
      </c>
      <c r="H37" s="69">
        <v>951959613.62</v>
      </c>
      <c r="I37" s="68">
        <v>494312274.82299995</v>
      </c>
      <c r="J37" s="70">
        <f t="shared" si="1"/>
        <v>3172663607.8030005</v>
      </c>
      <c r="K37" s="57">
        <v>27879709.263500001</v>
      </c>
      <c r="L37" s="57">
        <v>93086809.458200008</v>
      </c>
      <c r="M37" s="57">
        <f t="shared" si="9"/>
        <v>46543404.729100004</v>
      </c>
      <c r="N37" s="57">
        <f t="shared" si="2"/>
        <v>46543404.729100004</v>
      </c>
      <c r="O37" s="57">
        <v>1792571553.9091001</v>
      </c>
      <c r="P37" s="70">
        <v>0</v>
      </c>
      <c r="Q37" s="71">
        <f t="shared" si="3"/>
        <v>1792571553.9091001</v>
      </c>
      <c r="R37" s="71">
        <f t="shared" si="4"/>
        <v>6636573060.7868004</v>
      </c>
      <c r="S37" s="72">
        <f t="shared" si="5"/>
        <v>5039658275.7047005</v>
      </c>
      <c r="T37" s="62">
        <v>28</v>
      </c>
    </row>
    <row r="38" spans="1:20" ht="18" customHeight="1" x14ac:dyDescent="0.25">
      <c r="A38" s="62">
        <v>29</v>
      </c>
      <c r="B38" s="66" t="s">
        <v>64</v>
      </c>
      <c r="C38" s="73">
        <v>30</v>
      </c>
      <c r="D38" s="68">
        <v>3276252230.2347002</v>
      </c>
      <c r="E38" s="68">
        <v>0</v>
      </c>
      <c r="F38" s="57">
        <f t="shared" si="0"/>
        <v>3276252230.2347002</v>
      </c>
      <c r="G38" s="69">
        <v>207012696.75</v>
      </c>
      <c r="H38" s="69">
        <v>0</v>
      </c>
      <c r="I38" s="68">
        <v>1641168081.6129999</v>
      </c>
      <c r="J38" s="70">
        <f t="shared" si="1"/>
        <v>1428071451.8717003</v>
      </c>
      <c r="K38" s="57">
        <v>17069058.636200003</v>
      </c>
      <c r="L38" s="57">
        <v>91199666.461099997</v>
      </c>
      <c r="M38" s="57">
        <v>0</v>
      </c>
      <c r="N38" s="57">
        <f t="shared" si="2"/>
        <v>91199666.461099997</v>
      </c>
      <c r="O38" s="57">
        <v>1762860053.2256</v>
      </c>
      <c r="P38" s="70">
        <v>0</v>
      </c>
      <c r="Q38" s="71">
        <f t="shared" si="3"/>
        <v>1762860053.2256</v>
      </c>
      <c r="R38" s="71">
        <f t="shared" si="4"/>
        <v>5147381008.5576</v>
      </c>
      <c r="S38" s="72">
        <f t="shared" si="5"/>
        <v>3299200230.1946001</v>
      </c>
      <c r="T38" s="62">
        <v>29</v>
      </c>
    </row>
    <row r="39" spans="1:20" ht="18" customHeight="1" x14ac:dyDescent="0.25">
      <c r="A39" s="62">
        <v>30</v>
      </c>
      <c r="B39" s="66" t="s">
        <v>65</v>
      </c>
      <c r="C39" s="73">
        <v>33</v>
      </c>
      <c r="D39" s="68">
        <v>4029146524.8684998</v>
      </c>
      <c r="E39" s="68">
        <v>0</v>
      </c>
      <c r="F39" s="57">
        <f t="shared" si="0"/>
        <v>4029146524.8684998</v>
      </c>
      <c r="G39" s="69">
        <v>449026038.25</v>
      </c>
      <c r="H39" s="69">
        <v>0</v>
      </c>
      <c r="I39" s="68">
        <v>1014552373.193</v>
      </c>
      <c r="J39" s="70">
        <f t="shared" si="1"/>
        <v>2565568113.4254999</v>
      </c>
      <c r="K39" s="57">
        <v>20991588.385499999</v>
      </c>
      <c r="L39" s="57">
        <v>112157670.8286</v>
      </c>
      <c r="M39" s="57">
        <v>0</v>
      </c>
      <c r="N39" s="57">
        <f t="shared" si="2"/>
        <v>112157670.8286</v>
      </c>
      <c r="O39" s="57">
        <v>3270814883.6715999</v>
      </c>
      <c r="P39" s="70">
        <v>0</v>
      </c>
      <c r="Q39" s="71">
        <f t="shared" si="3"/>
        <v>3270814883.6715999</v>
      </c>
      <c r="R39" s="71">
        <f t="shared" si="4"/>
        <v>7433110667.7542</v>
      </c>
      <c r="S39" s="72">
        <f t="shared" si="5"/>
        <v>5969532256.3111992</v>
      </c>
      <c r="T39" s="62">
        <v>30</v>
      </c>
    </row>
    <row r="40" spans="1:20" ht="18" customHeight="1" x14ac:dyDescent="0.25">
      <c r="A40" s="62">
        <v>31</v>
      </c>
      <c r="B40" s="66" t="s">
        <v>66</v>
      </c>
      <c r="C40" s="73">
        <v>17</v>
      </c>
      <c r="D40" s="68">
        <v>3751268190.6938</v>
      </c>
      <c r="E40" s="68">
        <v>0</v>
      </c>
      <c r="F40" s="57">
        <f t="shared" si="0"/>
        <v>3751268190.6938</v>
      </c>
      <c r="G40" s="69">
        <v>59905167.450000003</v>
      </c>
      <c r="H40" s="69">
        <v>1031399422.965</v>
      </c>
      <c r="I40" s="68">
        <v>710014994.85300004</v>
      </c>
      <c r="J40" s="70">
        <f t="shared" si="1"/>
        <v>1949948605.4257998</v>
      </c>
      <c r="K40" s="57">
        <v>19543860.540400002</v>
      </c>
      <c r="L40" s="57">
        <v>104422487.57270001</v>
      </c>
      <c r="M40" s="57">
        <f t="shared" ref="M40:M41" si="10">L40/2</f>
        <v>52211243.786350004</v>
      </c>
      <c r="N40" s="57">
        <f t="shared" si="2"/>
        <v>52211243.786350004</v>
      </c>
      <c r="O40" s="57">
        <v>1704787491.6461999</v>
      </c>
      <c r="P40" s="70">
        <v>0</v>
      </c>
      <c r="Q40" s="71">
        <f t="shared" si="3"/>
        <v>1704787491.6461999</v>
      </c>
      <c r="R40" s="71">
        <f t="shared" si="4"/>
        <v>5580022030.4531002</v>
      </c>
      <c r="S40" s="72">
        <f t="shared" si="5"/>
        <v>3726491201.3987498</v>
      </c>
      <c r="T40" s="62">
        <v>31</v>
      </c>
    </row>
    <row r="41" spans="1:20" ht="18" customHeight="1" x14ac:dyDescent="0.25">
      <c r="A41" s="62">
        <v>32</v>
      </c>
      <c r="B41" s="66" t="s">
        <v>67</v>
      </c>
      <c r="C41" s="73">
        <v>23</v>
      </c>
      <c r="D41" s="68">
        <v>3874172403.2529001</v>
      </c>
      <c r="E41" s="68">
        <v>10008206319.263201</v>
      </c>
      <c r="F41" s="57">
        <f t="shared" si="0"/>
        <v>13882378722.516102</v>
      </c>
      <c r="G41" s="69">
        <v>292520943.47000003</v>
      </c>
      <c r="H41" s="69">
        <v>0</v>
      </c>
      <c r="I41" s="68">
        <v>689403695.96300006</v>
      </c>
      <c r="J41" s="70">
        <f t="shared" si="1"/>
        <v>12900454083.083103</v>
      </c>
      <c r="K41" s="57">
        <v>79640722.572400004</v>
      </c>
      <c r="L41" s="57">
        <v>107843720.86149999</v>
      </c>
      <c r="M41" s="57">
        <f t="shared" si="10"/>
        <v>53921860.430749997</v>
      </c>
      <c r="N41" s="57">
        <f t="shared" si="2"/>
        <v>53921860.430749997</v>
      </c>
      <c r="O41" s="57">
        <v>4079376252.6815</v>
      </c>
      <c r="P41" s="70">
        <v>0</v>
      </c>
      <c r="Q41" s="71">
        <f t="shared" si="3"/>
        <v>4079376252.6815</v>
      </c>
      <c r="R41" s="71">
        <f t="shared" si="4"/>
        <v>18149239418.6315</v>
      </c>
      <c r="S41" s="72">
        <f t="shared" si="5"/>
        <v>17113392918.767752</v>
      </c>
      <c r="T41" s="62">
        <v>32</v>
      </c>
    </row>
    <row r="42" spans="1:20" ht="18" customHeight="1" x14ac:dyDescent="0.25">
      <c r="A42" s="62">
        <v>33</v>
      </c>
      <c r="B42" s="66" t="s">
        <v>68</v>
      </c>
      <c r="C42" s="73">
        <v>23</v>
      </c>
      <c r="D42" s="68">
        <v>3959052488.2220998</v>
      </c>
      <c r="E42" s="68">
        <v>0</v>
      </c>
      <c r="F42" s="57">
        <f t="shared" si="0"/>
        <v>3959052488.2220998</v>
      </c>
      <c r="G42" s="69">
        <v>68150704.620000005</v>
      </c>
      <c r="H42" s="69">
        <v>0</v>
      </c>
      <c r="I42" s="68">
        <v>927400238.32299995</v>
      </c>
      <c r="J42" s="70">
        <f t="shared" si="1"/>
        <v>2963501545.2790999</v>
      </c>
      <c r="K42" s="57">
        <v>20626403.069600001</v>
      </c>
      <c r="L42" s="57">
        <v>110206492.3742</v>
      </c>
      <c r="M42" s="57">
        <v>0</v>
      </c>
      <c r="N42" s="57">
        <f t="shared" si="2"/>
        <v>110206492.3742</v>
      </c>
      <c r="O42" s="57">
        <v>1789464706.8083</v>
      </c>
      <c r="P42" s="70">
        <v>0</v>
      </c>
      <c r="Q42" s="71">
        <f t="shared" si="3"/>
        <v>1789464706.8083</v>
      </c>
      <c r="R42" s="71">
        <f t="shared" si="4"/>
        <v>5879350090.4741993</v>
      </c>
      <c r="S42" s="72">
        <f t="shared" si="5"/>
        <v>4883799147.5312004</v>
      </c>
      <c r="T42" s="62">
        <v>33</v>
      </c>
    </row>
    <row r="43" spans="1:20" ht="18" customHeight="1" x14ac:dyDescent="0.25">
      <c r="A43" s="62">
        <v>34</v>
      </c>
      <c r="B43" s="66" t="s">
        <v>69</v>
      </c>
      <c r="C43" s="73">
        <v>16</v>
      </c>
      <c r="D43" s="68">
        <v>3460377287.5427999</v>
      </c>
      <c r="E43" s="68">
        <v>0</v>
      </c>
      <c r="F43" s="57">
        <f t="shared" si="0"/>
        <v>3460377287.5427999</v>
      </c>
      <c r="G43" s="69">
        <v>85537314.109999999</v>
      </c>
      <c r="H43" s="69">
        <v>0</v>
      </c>
      <c r="I43" s="68">
        <v>1109096261.6430001</v>
      </c>
      <c r="J43" s="70">
        <f t="shared" si="1"/>
        <v>2265743711.7897997</v>
      </c>
      <c r="K43" s="57">
        <v>18028338.074900001</v>
      </c>
      <c r="L43" s="57">
        <v>96325078.863199994</v>
      </c>
      <c r="M43" s="57">
        <v>0</v>
      </c>
      <c r="N43" s="57">
        <f t="shared" si="2"/>
        <v>96325078.863199994</v>
      </c>
      <c r="O43" s="57">
        <v>1532930227.8552999</v>
      </c>
      <c r="P43" s="70">
        <v>0</v>
      </c>
      <c r="Q43" s="71">
        <f t="shared" si="3"/>
        <v>1532930227.8552999</v>
      </c>
      <c r="R43" s="71">
        <f t="shared" si="4"/>
        <v>5107660932.3362007</v>
      </c>
      <c r="S43" s="72">
        <f t="shared" si="5"/>
        <v>3913027356.5832</v>
      </c>
      <c r="T43" s="62">
        <v>34</v>
      </c>
    </row>
    <row r="44" spans="1:20" ht="18" customHeight="1" x14ac:dyDescent="0.25">
      <c r="A44" s="62">
        <v>35</v>
      </c>
      <c r="B44" s="66" t="s">
        <v>70</v>
      </c>
      <c r="C44" s="73">
        <v>17</v>
      </c>
      <c r="D44" s="68">
        <v>3567204776.592</v>
      </c>
      <c r="E44" s="68">
        <v>0</v>
      </c>
      <c r="F44" s="57">
        <f t="shared" si="0"/>
        <v>3567204776.592</v>
      </c>
      <c r="G44" s="69">
        <v>54061838.009999998</v>
      </c>
      <c r="H44" s="69">
        <v>0</v>
      </c>
      <c r="I44" s="68">
        <v>493120180.98299998</v>
      </c>
      <c r="J44" s="70">
        <f t="shared" si="1"/>
        <v>3020022757.599</v>
      </c>
      <c r="K44" s="57">
        <v>18584902.268000003</v>
      </c>
      <c r="L44" s="57">
        <v>99298791.106900007</v>
      </c>
      <c r="M44" s="57">
        <v>0</v>
      </c>
      <c r="N44" s="57">
        <f t="shared" si="2"/>
        <v>99298791.106900007</v>
      </c>
      <c r="O44" s="57">
        <v>1566810562.6566</v>
      </c>
      <c r="P44" s="70">
        <v>0</v>
      </c>
      <c r="Q44" s="71">
        <f t="shared" si="3"/>
        <v>1566810562.6566</v>
      </c>
      <c r="R44" s="71">
        <f t="shared" si="4"/>
        <v>5251899032.6235008</v>
      </c>
      <c r="S44" s="72">
        <f t="shared" si="5"/>
        <v>4704717013.6305008</v>
      </c>
      <c r="T44" s="62">
        <v>35</v>
      </c>
    </row>
    <row r="45" spans="1:20" ht="18" customHeight="1" thickBot="1" x14ac:dyDescent="0.3">
      <c r="A45" s="62">
        <v>36</v>
      </c>
      <c r="B45" s="66" t="s">
        <v>71</v>
      </c>
      <c r="C45" s="73">
        <v>14</v>
      </c>
      <c r="D45" s="68">
        <v>3574801881.1613998</v>
      </c>
      <c r="E45" s="68">
        <v>0</v>
      </c>
      <c r="F45" s="57">
        <f t="shared" si="0"/>
        <v>3574801881.1613998</v>
      </c>
      <c r="G45" s="69">
        <v>48419095.789999999</v>
      </c>
      <c r="H45" s="69">
        <v>488822936.86000001</v>
      </c>
      <c r="I45" s="68">
        <v>703098885.05300009</v>
      </c>
      <c r="J45" s="70">
        <f t="shared" si="1"/>
        <v>2334460963.4583998</v>
      </c>
      <c r="K45" s="57">
        <v>18624482.675099999</v>
      </c>
      <c r="L45" s="57">
        <v>99510268.537100002</v>
      </c>
      <c r="M45" s="57">
        <v>0</v>
      </c>
      <c r="N45" s="57">
        <f t="shared" si="2"/>
        <v>99510268.537100002</v>
      </c>
      <c r="O45" s="57">
        <v>1671400545.3617001</v>
      </c>
      <c r="P45" s="70">
        <v>0</v>
      </c>
      <c r="Q45" s="71">
        <f t="shared" si="3"/>
        <v>1671400545.3617001</v>
      </c>
      <c r="R45" s="71">
        <f t="shared" si="4"/>
        <v>5364337177.7353001</v>
      </c>
      <c r="S45" s="72">
        <f t="shared" si="5"/>
        <v>4123996260.0322995</v>
      </c>
      <c r="T45" s="62">
        <v>36</v>
      </c>
    </row>
    <row r="46" spans="1:20" ht="18" customHeight="1" thickTop="1" thickBot="1" x14ac:dyDescent="0.35">
      <c r="A46" s="62"/>
      <c r="B46" s="111" t="s">
        <v>16</v>
      </c>
      <c r="C46" s="112"/>
      <c r="D46" s="74">
        <f>SUM(D10:D45)</f>
        <v>136222647000.55182</v>
      </c>
      <c r="E46" s="74">
        <f t="shared" ref="E46:S46" si="11">SUM(E10:E45)</f>
        <v>53831023118.680496</v>
      </c>
      <c r="F46" s="74">
        <f t="shared" si="11"/>
        <v>190053670119.2323</v>
      </c>
      <c r="G46" s="74">
        <f t="shared" si="11"/>
        <v>7658363731.9799995</v>
      </c>
      <c r="H46" s="74">
        <f t="shared" si="11"/>
        <v>8813243618.1949997</v>
      </c>
      <c r="I46" s="74">
        <f t="shared" si="11"/>
        <v>28120835077.510006</v>
      </c>
      <c r="J46" s="74">
        <f t="shared" si="11"/>
        <v>145461227691.5473</v>
      </c>
      <c r="K46" s="74">
        <f t="shared" si="11"/>
        <v>1084583688.8699</v>
      </c>
      <c r="L46" s="74">
        <f>SUM(L10:L45)</f>
        <v>3791972991.6496997</v>
      </c>
      <c r="M46" s="74">
        <f t="shared" ref="M46:N46" si="12">SUM(M10:M45)</f>
        <v>761644160.29794991</v>
      </c>
      <c r="N46" s="74">
        <f t="shared" si="12"/>
        <v>3030328831.3517504</v>
      </c>
      <c r="O46" s="74">
        <f t="shared" si="11"/>
        <v>79547787389.515396</v>
      </c>
      <c r="P46" s="74">
        <f t="shared" si="11"/>
        <v>1000000000</v>
      </c>
      <c r="Q46" s="74">
        <f t="shared" si="11"/>
        <v>78547787389.515396</v>
      </c>
      <c r="R46" s="74">
        <f t="shared" si="11"/>
        <v>274478014189.2673</v>
      </c>
      <c r="S46" s="74">
        <f t="shared" si="11"/>
        <v>228123927601.2843</v>
      </c>
    </row>
    <row r="47" spans="1:20" ht="13.8" thickTop="1" x14ac:dyDescent="0.25">
      <c r="I47" s="75"/>
      <c r="J47" s="75"/>
      <c r="K47" s="76"/>
      <c r="L47" s="76"/>
      <c r="M47" s="76"/>
      <c r="N47" s="76"/>
      <c r="P47" s="77"/>
      <c r="Q47" s="77"/>
    </row>
    <row r="48" spans="1:20" x14ac:dyDescent="0.25">
      <c r="D48" s="75"/>
      <c r="G48" s="89">
        <f>G46+H46+I46</f>
        <v>44592442427.685005</v>
      </c>
      <c r="I48" s="76"/>
      <c r="J48" s="75"/>
    </row>
    <row r="49" spans="1:19" x14ac:dyDescent="0.25">
      <c r="C49" s="78"/>
    </row>
    <row r="50" spans="1:19" x14ac:dyDescent="0.25">
      <c r="C50" s="78"/>
    </row>
    <row r="51" spans="1:19" x14ac:dyDescent="0.25">
      <c r="S51" s="75">
        <f>S46+P46+M46+G46+H46+I46</f>
        <v>274478014189.26727</v>
      </c>
    </row>
    <row r="53" spans="1:19" ht="21" x14ac:dyDescent="0.4">
      <c r="A53" s="27" t="s">
        <v>103</v>
      </c>
    </row>
  </sheetData>
  <mergeCells count="23">
    <mergeCell ref="A1:T1"/>
    <mergeCell ref="B46:C46"/>
    <mergeCell ref="G7:I7"/>
    <mergeCell ref="F7:F8"/>
    <mergeCell ref="E7:E8"/>
    <mergeCell ref="D7:D8"/>
    <mergeCell ref="C7:C8"/>
    <mergeCell ref="B7:B8"/>
    <mergeCell ref="A2:T2"/>
    <mergeCell ref="K7:K8"/>
    <mergeCell ref="A4:S4"/>
    <mergeCell ref="A7:A8"/>
    <mergeCell ref="T7:T8"/>
    <mergeCell ref="D5:S5"/>
    <mergeCell ref="J7:J8"/>
    <mergeCell ref="P7:P8"/>
    <mergeCell ref="R7:R8"/>
    <mergeCell ref="S7:S8"/>
    <mergeCell ref="L7:L8"/>
    <mergeCell ref="O7:O8"/>
    <mergeCell ref="Q7:Q8"/>
    <mergeCell ref="M7:M8"/>
    <mergeCell ref="N7:N8"/>
  </mergeCells>
  <phoneticPr fontId="3" type="noConversion"/>
  <pageMargins left="0.4" right="0.34" top="0.45" bottom="0.17" header="0.51" footer="0.17"/>
  <pageSetup scale="44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48"/>
  <sheetViews>
    <sheetView topLeftCell="A31" workbookViewId="0">
      <selection activeCell="A52" sqref="A52"/>
    </sheetView>
  </sheetViews>
  <sheetFormatPr defaultRowHeight="13.2" x14ac:dyDescent="0.25"/>
  <cols>
    <col min="2" max="2" width="24.109375" customWidth="1"/>
    <col min="4" max="4" width="25.5546875" customWidth="1"/>
    <col min="5" max="5" width="25" customWidth="1"/>
    <col min="6" max="6" width="26.109375" customWidth="1"/>
    <col min="7" max="7" width="8.44140625" customWidth="1"/>
    <col min="8" max="8" width="21.6640625" bestFit="1" customWidth="1"/>
    <col min="9" max="9" width="16.5546875" bestFit="1" customWidth="1"/>
  </cols>
  <sheetData>
    <row r="1" spans="1:7" ht="27.6" x14ac:dyDescent="0.45">
      <c r="A1" s="120" t="s">
        <v>114</v>
      </c>
      <c r="B1" s="120"/>
      <c r="C1" s="120"/>
      <c r="D1" s="120"/>
      <c r="E1" s="120"/>
      <c r="F1" s="120"/>
      <c r="G1" s="120"/>
    </row>
    <row r="2" spans="1:7" ht="24.6" x14ac:dyDescent="0.4">
      <c r="A2" s="121" t="s">
        <v>115</v>
      </c>
      <c r="B2" s="122"/>
      <c r="C2" s="122"/>
      <c r="D2" s="122"/>
      <c r="E2" s="122"/>
      <c r="F2" s="122"/>
      <c r="G2" s="123"/>
    </row>
    <row r="3" spans="1:7" ht="48.75" customHeight="1" x14ac:dyDescent="0.3">
      <c r="A3" s="124" t="s">
        <v>123</v>
      </c>
      <c r="B3" s="125"/>
      <c r="C3" s="125"/>
      <c r="D3" s="125"/>
      <c r="E3" s="125"/>
      <c r="F3" s="125"/>
      <c r="G3" s="126"/>
    </row>
    <row r="4" spans="1:7" ht="17.399999999999999" x14ac:dyDescent="0.3">
      <c r="A4" s="85" t="s">
        <v>133</v>
      </c>
      <c r="B4" s="84">
        <v>1</v>
      </c>
      <c r="C4" s="84">
        <v>2</v>
      </c>
      <c r="D4" s="84">
        <v>3</v>
      </c>
      <c r="E4" s="84">
        <v>4</v>
      </c>
      <c r="F4" s="79" t="s">
        <v>116</v>
      </c>
      <c r="G4" s="80"/>
    </row>
    <row r="5" spans="1:7" ht="31.2" x14ac:dyDescent="0.3">
      <c r="A5" s="53" t="s">
        <v>0</v>
      </c>
      <c r="B5" s="53" t="s">
        <v>21</v>
      </c>
      <c r="C5" s="81" t="s">
        <v>1</v>
      </c>
      <c r="D5" s="82" t="s">
        <v>131</v>
      </c>
      <c r="E5" s="43" t="s">
        <v>132</v>
      </c>
      <c r="F5" s="83" t="s">
        <v>14</v>
      </c>
      <c r="G5" s="53"/>
    </row>
    <row r="6" spans="1:7" ht="18" x14ac:dyDescent="0.35">
      <c r="A6" s="44"/>
      <c r="B6" s="44"/>
      <c r="C6" s="44"/>
      <c r="D6" s="45" t="s">
        <v>93</v>
      </c>
      <c r="E6" s="45" t="s">
        <v>93</v>
      </c>
      <c r="F6" s="45" t="s">
        <v>93</v>
      </c>
      <c r="G6" s="44"/>
    </row>
    <row r="7" spans="1:7" ht="18" x14ac:dyDescent="0.35">
      <c r="A7" s="55">
        <v>1</v>
      </c>
      <c r="B7" s="44" t="s">
        <v>36</v>
      </c>
      <c r="C7" s="47">
        <v>17</v>
      </c>
      <c r="D7" s="56">
        <v>93151149.006999999</v>
      </c>
      <c r="E7" s="56">
        <v>485311.35960000003</v>
      </c>
      <c r="F7" s="44">
        <f t="shared" ref="F7:F14" si="0">D7+E7</f>
        <v>93636460.366599992</v>
      </c>
      <c r="G7" s="55">
        <v>1</v>
      </c>
    </row>
    <row r="8" spans="1:7" ht="18" x14ac:dyDescent="0.35">
      <c r="A8" s="55">
        <v>2</v>
      </c>
      <c r="B8" s="44" t="s">
        <v>37</v>
      </c>
      <c r="C8" s="47">
        <v>21</v>
      </c>
      <c r="D8" s="56">
        <v>99096803.677200004</v>
      </c>
      <c r="E8" s="56">
        <v>516287.82929999998</v>
      </c>
      <c r="F8" s="44">
        <f t="shared" si="0"/>
        <v>99613091.506500006</v>
      </c>
      <c r="G8" s="55">
        <v>2</v>
      </c>
    </row>
    <row r="9" spans="1:7" ht="18" x14ac:dyDescent="0.35">
      <c r="A9" s="55">
        <v>3</v>
      </c>
      <c r="B9" s="44" t="s">
        <v>38</v>
      </c>
      <c r="C9" s="47">
        <v>31</v>
      </c>
      <c r="D9" s="56">
        <v>100017702.4859</v>
      </c>
      <c r="E9" s="56">
        <v>521085.65149999998</v>
      </c>
      <c r="F9" s="44">
        <f t="shared" si="0"/>
        <v>100538788.1374</v>
      </c>
      <c r="G9" s="55">
        <v>3</v>
      </c>
    </row>
    <row r="10" spans="1:7" ht="18" x14ac:dyDescent="0.35">
      <c r="A10" s="55">
        <v>4</v>
      </c>
      <c r="B10" s="44" t="s">
        <v>39</v>
      </c>
      <c r="C10" s="47">
        <v>21</v>
      </c>
      <c r="D10" s="56">
        <v>98911157.482099995</v>
      </c>
      <c r="E10" s="56">
        <v>515320.6249</v>
      </c>
      <c r="F10" s="44">
        <f t="shared" si="0"/>
        <v>99426478.106999993</v>
      </c>
      <c r="G10" s="55">
        <v>4</v>
      </c>
    </row>
    <row r="11" spans="1:7" ht="18" x14ac:dyDescent="0.35">
      <c r="A11" s="47">
        <v>5</v>
      </c>
      <c r="B11" s="44" t="s">
        <v>40</v>
      </c>
      <c r="C11" s="47">
        <v>20</v>
      </c>
      <c r="D11" s="56">
        <v>118993436.3635</v>
      </c>
      <c r="E11" s="56">
        <v>619947.97710000002</v>
      </c>
      <c r="F11" s="44">
        <f t="shared" si="0"/>
        <v>119613384.3406</v>
      </c>
      <c r="G11" s="47">
        <v>5</v>
      </c>
    </row>
    <row r="12" spans="1:7" ht="18" x14ac:dyDescent="0.35">
      <c r="A12" s="47">
        <v>6</v>
      </c>
      <c r="B12" s="44" t="s">
        <v>41</v>
      </c>
      <c r="C12" s="47">
        <v>8</v>
      </c>
      <c r="D12" s="56">
        <v>88021321.1373</v>
      </c>
      <c r="E12" s="56">
        <v>458585.29369999998</v>
      </c>
      <c r="F12" s="44">
        <f t="shared" si="0"/>
        <v>88479906.430999994</v>
      </c>
      <c r="G12" s="47">
        <v>6</v>
      </c>
    </row>
    <row r="13" spans="1:7" ht="18" x14ac:dyDescent="0.35">
      <c r="A13" s="47">
        <v>7</v>
      </c>
      <c r="B13" s="44" t="s">
        <v>42</v>
      </c>
      <c r="C13" s="47">
        <v>23</v>
      </c>
      <c r="D13" s="56">
        <v>111564038.8063</v>
      </c>
      <c r="E13" s="56">
        <v>581241.30440000002</v>
      </c>
      <c r="F13" s="44">
        <f t="shared" si="0"/>
        <v>112145280.1107</v>
      </c>
      <c r="G13" s="47">
        <v>7</v>
      </c>
    </row>
    <row r="14" spans="1:7" ht="18" x14ac:dyDescent="0.35">
      <c r="A14" s="47">
        <v>8</v>
      </c>
      <c r="B14" s="44" t="s">
        <v>43</v>
      </c>
      <c r="C14" s="47">
        <v>27</v>
      </c>
      <c r="D14" s="56">
        <v>123596966.307</v>
      </c>
      <c r="E14" s="56">
        <v>643932.06519999995</v>
      </c>
      <c r="F14" s="44">
        <f t="shared" si="0"/>
        <v>124240898.3722</v>
      </c>
      <c r="G14" s="47">
        <v>8</v>
      </c>
    </row>
    <row r="15" spans="1:7" ht="18" x14ac:dyDescent="0.35">
      <c r="A15" s="46">
        <v>9</v>
      </c>
      <c r="B15" s="44" t="s">
        <v>44</v>
      </c>
      <c r="C15" s="46">
        <v>18</v>
      </c>
      <c r="D15" s="44">
        <v>100034759.6416</v>
      </c>
      <c r="E15" s="44">
        <v>521174.51809999999</v>
      </c>
      <c r="F15" s="44">
        <f>D15+E15</f>
        <v>100555934.15969999</v>
      </c>
      <c r="G15" s="47">
        <v>9</v>
      </c>
    </row>
    <row r="16" spans="1:7" ht="18" x14ac:dyDescent="0.35">
      <c r="A16" s="46">
        <v>10</v>
      </c>
      <c r="B16" s="44" t="s">
        <v>45</v>
      </c>
      <c r="C16" s="46">
        <v>25</v>
      </c>
      <c r="D16" s="44">
        <v>101007194.4816</v>
      </c>
      <c r="E16" s="44">
        <v>526240.83990000002</v>
      </c>
      <c r="F16" s="44">
        <f t="shared" ref="F16:F42" si="1">D16+E16</f>
        <v>101533435.3215</v>
      </c>
      <c r="G16" s="47">
        <v>10</v>
      </c>
    </row>
    <row r="17" spans="1:7" ht="18" x14ac:dyDescent="0.35">
      <c r="A17" s="46">
        <v>11</v>
      </c>
      <c r="B17" s="44" t="s">
        <v>46</v>
      </c>
      <c r="C17" s="46">
        <v>13</v>
      </c>
      <c r="D17" s="44">
        <v>88998628.900600001</v>
      </c>
      <c r="E17" s="44">
        <v>463677.00309999997</v>
      </c>
      <c r="F17" s="44">
        <f t="shared" si="1"/>
        <v>89462305.903699994</v>
      </c>
      <c r="G17" s="47">
        <v>11</v>
      </c>
    </row>
    <row r="18" spans="1:7" ht="18" x14ac:dyDescent="0.35">
      <c r="A18" s="46">
        <v>12</v>
      </c>
      <c r="B18" s="44" t="s">
        <v>47</v>
      </c>
      <c r="C18" s="46">
        <v>18</v>
      </c>
      <c r="D18" s="44">
        <v>93017830.959000006</v>
      </c>
      <c r="E18" s="44">
        <v>484616.78139999998</v>
      </c>
      <c r="F18" s="44">
        <f t="shared" si="1"/>
        <v>93502447.740400001</v>
      </c>
      <c r="G18" s="47">
        <v>12</v>
      </c>
    </row>
    <row r="19" spans="1:7" ht="18" x14ac:dyDescent="0.35">
      <c r="A19" s="46">
        <v>13</v>
      </c>
      <c r="B19" s="44" t="s">
        <v>48</v>
      </c>
      <c r="C19" s="46">
        <v>16</v>
      </c>
      <c r="D19" s="44">
        <v>88948407.493000001</v>
      </c>
      <c r="E19" s="44">
        <v>463415.35279999999</v>
      </c>
      <c r="F19" s="44">
        <f t="shared" si="1"/>
        <v>89411822.845799997</v>
      </c>
      <c r="G19" s="47">
        <v>13</v>
      </c>
    </row>
    <row r="20" spans="1:7" ht="18" x14ac:dyDescent="0.35">
      <c r="A20" s="46">
        <v>14</v>
      </c>
      <c r="B20" s="44" t="s">
        <v>49</v>
      </c>
      <c r="C20" s="46">
        <v>17</v>
      </c>
      <c r="D20" s="44">
        <v>100043393.3168</v>
      </c>
      <c r="E20" s="44">
        <v>521219.49930000002</v>
      </c>
      <c r="F20" s="44">
        <f t="shared" si="1"/>
        <v>100564612.8161</v>
      </c>
      <c r="G20" s="47">
        <v>14</v>
      </c>
    </row>
    <row r="21" spans="1:7" ht="18" x14ac:dyDescent="0.35">
      <c r="A21" s="46">
        <v>15</v>
      </c>
      <c r="B21" s="44" t="s">
        <v>50</v>
      </c>
      <c r="C21" s="46">
        <v>11</v>
      </c>
      <c r="D21" s="44">
        <v>93701625.194700003</v>
      </c>
      <c r="E21" s="44">
        <v>488179.30420000001</v>
      </c>
      <c r="F21" s="44">
        <f t="shared" si="1"/>
        <v>94189804.498899996</v>
      </c>
      <c r="G21" s="47">
        <v>15</v>
      </c>
    </row>
    <row r="22" spans="1:7" ht="18" x14ac:dyDescent="0.35">
      <c r="A22" s="46">
        <v>16</v>
      </c>
      <c r="B22" s="44" t="s">
        <v>51</v>
      </c>
      <c r="C22" s="46">
        <v>27</v>
      </c>
      <c r="D22" s="44">
        <v>103430139.39929999</v>
      </c>
      <c r="E22" s="44">
        <v>538864.22340000002</v>
      </c>
      <c r="F22" s="44">
        <f t="shared" si="1"/>
        <v>103969003.62269999</v>
      </c>
      <c r="G22" s="47">
        <v>16</v>
      </c>
    </row>
    <row r="23" spans="1:7" ht="18" x14ac:dyDescent="0.35">
      <c r="A23" s="46">
        <v>17</v>
      </c>
      <c r="B23" s="44" t="s">
        <v>52</v>
      </c>
      <c r="C23" s="46">
        <v>27</v>
      </c>
      <c r="D23" s="44">
        <v>111248709.539</v>
      </c>
      <c r="E23" s="44">
        <v>579598.45979999995</v>
      </c>
      <c r="F23" s="44">
        <f t="shared" si="1"/>
        <v>111828307.99880001</v>
      </c>
      <c r="G23" s="47">
        <v>17</v>
      </c>
    </row>
    <row r="24" spans="1:7" ht="18" x14ac:dyDescent="0.35">
      <c r="A24" s="46">
        <v>18</v>
      </c>
      <c r="B24" s="44" t="s">
        <v>53</v>
      </c>
      <c r="C24" s="46">
        <v>23</v>
      </c>
      <c r="D24" s="44">
        <v>130340802.61149999</v>
      </c>
      <c r="E24" s="44">
        <v>679067.00890000002</v>
      </c>
      <c r="F24" s="44">
        <f t="shared" si="1"/>
        <v>131019869.6204</v>
      </c>
      <c r="G24" s="47">
        <v>18</v>
      </c>
    </row>
    <row r="25" spans="1:7" ht="18" x14ac:dyDescent="0.35">
      <c r="A25" s="46">
        <v>19</v>
      </c>
      <c r="B25" s="44" t="s">
        <v>54</v>
      </c>
      <c r="C25" s="46">
        <v>44</v>
      </c>
      <c r="D25" s="44">
        <v>157792052.38690001</v>
      </c>
      <c r="E25" s="44">
        <v>822086.2145</v>
      </c>
      <c r="F25" s="44">
        <f t="shared" si="1"/>
        <v>158614138.60140002</v>
      </c>
      <c r="G25" s="47">
        <v>19</v>
      </c>
    </row>
    <row r="26" spans="1:7" ht="18" x14ac:dyDescent="0.35">
      <c r="A26" s="46">
        <v>20</v>
      </c>
      <c r="B26" s="44" t="s">
        <v>55</v>
      </c>
      <c r="C26" s="46">
        <v>34</v>
      </c>
      <c r="D26" s="44">
        <v>122284349.84540001</v>
      </c>
      <c r="E26" s="44">
        <v>637093.41980000003</v>
      </c>
      <c r="F26" s="44">
        <f t="shared" si="1"/>
        <v>122921443.2652</v>
      </c>
      <c r="G26" s="47">
        <v>20</v>
      </c>
    </row>
    <row r="27" spans="1:7" ht="18" x14ac:dyDescent="0.35">
      <c r="A27" s="46">
        <v>21</v>
      </c>
      <c r="B27" s="44" t="s">
        <v>56</v>
      </c>
      <c r="C27" s="46">
        <v>21</v>
      </c>
      <c r="D27" s="44">
        <v>105042866.59999999</v>
      </c>
      <c r="E27" s="44">
        <v>547266.42619999999</v>
      </c>
      <c r="F27" s="44">
        <f t="shared" si="1"/>
        <v>105590133.0262</v>
      </c>
      <c r="G27" s="47">
        <v>21</v>
      </c>
    </row>
    <row r="28" spans="1:7" ht="18" x14ac:dyDescent="0.35">
      <c r="A28" s="46">
        <v>22</v>
      </c>
      <c r="B28" s="44" t="s">
        <v>57</v>
      </c>
      <c r="C28" s="46">
        <v>21</v>
      </c>
      <c r="D28" s="44">
        <v>109948169.89659999</v>
      </c>
      <c r="E28" s="44">
        <v>572822.73380000005</v>
      </c>
      <c r="F28" s="44">
        <f t="shared" si="1"/>
        <v>110520992.63039999</v>
      </c>
      <c r="G28" s="47">
        <v>22</v>
      </c>
    </row>
    <row r="29" spans="1:7" ht="18" x14ac:dyDescent="0.35">
      <c r="A29" s="46">
        <v>23</v>
      </c>
      <c r="B29" s="44" t="s">
        <v>58</v>
      </c>
      <c r="C29" s="46">
        <v>16</v>
      </c>
      <c r="D29" s="44">
        <v>88551841.116500005</v>
      </c>
      <c r="E29" s="44">
        <v>461349.26809999999</v>
      </c>
      <c r="F29" s="44">
        <f t="shared" si="1"/>
        <v>89013190.384599999</v>
      </c>
      <c r="G29" s="47">
        <v>23</v>
      </c>
    </row>
    <row r="30" spans="1:7" ht="18" x14ac:dyDescent="0.35">
      <c r="A30" s="46">
        <v>24</v>
      </c>
      <c r="B30" s="44" t="s">
        <v>59</v>
      </c>
      <c r="C30" s="46">
        <v>20</v>
      </c>
      <c r="D30" s="44">
        <v>133265624.6719</v>
      </c>
      <c r="E30" s="44">
        <v>694305.13930000004</v>
      </c>
      <c r="F30" s="44">
        <f t="shared" si="1"/>
        <v>133959929.81120001</v>
      </c>
      <c r="G30" s="47">
        <v>24</v>
      </c>
    </row>
    <row r="31" spans="1:7" ht="18" x14ac:dyDescent="0.35">
      <c r="A31" s="46">
        <v>25</v>
      </c>
      <c r="B31" s="44" t="s">
        <v>60</v>
      </c>
      <c r="C31" s="46">
        <v>13</v>
      </c>
      <c r="D31" s="44">
        <v>91739897.672900006</v>
      </c>
      <c r="E31" s="44">
        <v>477958.83309999999</v>
      </c>
      <c r="F31" s="44">
        <f t="shared" si="1"/>
        <v>92217856.506000012</v>
      </c>
      <c r="G31" s="47">
        <v>25</v>
      </c>
    </row>
    <row r="32" spans="1:7" ht="18" x14ac:dyDescent="0.35">
      <c r="A32" s="46">
        <v>26</v>
      </c>
      <c r="B32" s="44" t="s">
        <v>61</v>
      </c>
      <c r="C32" s="46">
        <v>25</v>
      </c>
      <c r="D32" s="44">
        <v>117835813.9321</v>
      </c>
      <c r="E32" s="44">
        <v>613916.84019999998</v>
      </c>
      <c r="F32" s="44">
        <f t="shared" si="1"/>
        <v>118449730.7723</v>
      </c>
      <c r="G32" s="47">
        <v>26</v>
      </c>
    </row>
    <row r="33" spans="1:9" ht="18" x14ac:dyDescent="0.35">
      <c r="A33" s="46">
        <v>27</v>
      </c>
      <c r="B33" s="44" t="s">
        <v>62</v>
      </c>
      <c r="C33" s="46">
        <v>20</v>
      </c>
      <c r="D33" s="44">
        <v>92421250.054800004</v>
      </c>
      <c r="E33" s="44">
        <v>481508.63410000002</v>
      </c>
      <c r="F33" s="44">
        <f t="shared" si="1"/>
        <v>92902758.688900009</v>
      </c>
      <c r="G33" s="47">
        <v>27</v>
      </c>
      <c r="H33" s="92"/>
      <c r="I33" s="93"/>
    </row>
    <row r="34" spans="1:9" ht="18" x14ac:dyDescent="0.35">
      <c r="A34" s="46">
        <v>28</v>
      </c>
      <c r="B34" s="44" t="s">
        <v>63</v>
      </c>
      <c r="C34" s="46">
        <v>18</v>
      </c>
      <c r="D34" s="44">
        <v>92604346.901700005</v>
      </c>
      <c r="E34" s="44">
        <v>482462.55650000001</v>
      </c>
      <c r="F34" s="44">
        <f t="shared" si="1"/>
        <v>93086809.458200008</v>
      </c>
      <c r="G34" s="47">
        <v>28</v>
      </c>
      <c r="H34" s="92"/>
      <c r="I34" s="93"/>
    </row>
    <row r="35" spans="1:9" ht="18" x14ac:dyDescent="0.35">
      <c r="A35" s="46">
        <v>29</v>
      </c>
      <c r="B35" s="44" t="s">
        <v>64</v>
      </c>
      <c r="C35" s="46">
        <v>30</v>
      </c>
      <c r="D35" s="44">
        <v>90726984.837300003</v>
      </c>
      <c r="E35" s="44">
        <v>472681.6238</v>
      </c>
      <c r="F35" s="44">
        <f t="shared" si="1"/>
        <v>91199666.461099997</v>
      </c>
      <c r="G35" s="47">
        <v>29</v>
      </c>
      <c r="H35" s="92"/>
      <c r="I35" s="93"/>
    </row>
    <row r="36" spans="1:9" ht="18" x14ac:dyDescent="0.35">
      <c r="A36" s="46">
        <v>30</v>
      </c>
      <c r="B36" s="44" t="s">
        <v>65</v>
      </c>
      <c r="C36" s="46">
        <v>33</v>
      </c>
      <c r="D36" s="44">
        <v>111576365.30410001</v>
      </c>
      <c r="E36" s="44">
        <v>581305.52450000006</v>
      </c>
      <c r="F36" s="44">
        <f t="shared" si="1"/>
        <v>112157670.8286</v>
      </c>
      <c r="G36" s="47">
        <v>30</v>
      </c>
      <c r="H36" s="92"/>
      <c r="I36" s="93"/>
    </row>
    <row r="37" spans="1:9" ht="18" x14ac:dyDescent="0.35">
      <c r="A37" s="46">
        <v>31</v>
      </c>
      <c r="B37" s="44" t="s">
        <v>66</v>
      </c>
      <c r="C37" s="46">
        <v>17</v>
      </c>
      <c r="D37" s="44">
        <v>103881272.97310001</v>
      </c>
      <c r="E37" s="44">
        <v>541214.59959999996</v>
      </c>
      <c r="F37" s="44">
        <f t="shared" si="1"/>
        <v>104422487.57270001</v>
      </c>
      <c r="G37" s="47">
        <v>31</v>
      </c>
      <c r="H37" s="92"/>
      <c r="I37" s="93"/>
    </row>
    <row r="38" spans="1:9" ht="18" x14ac:dyDescent="0.35">
      <c r="A38" s="46">
        <v>32</v>
      </c>
      <c r="B38" s="44" t="s">
        <v>67</v>
      </c>
      <c r="C38" s="46">
        <v>23</v>
      </c>
      <c r="D38" s="44">
        <v>107284774.2439</v>
      </c>
      <c r="E38" s="44">
        <v>558946.6176</v>
      </c>
      <c r="F38" s="44">
        <f t="shared" si="1"/>
        <v>107843720.86149999</v>
      </c>
      <c r="G38" s="47">
        <v>32</v>
      </c>
      <c r="H38" s="92"/>
      <c r="I38" s="93"/>
    </row>
    <row r="39" spans="1:9" ht="18" x14ac:dyDescent="0.35">
      <c r="A39" s="46">
        <v>33</v>
      </c>
      <c r="B39" s="44" t="s">
        <v>68</v>
      </c>
      <c r="C39" s="46">
        <v>23</v>
      </c>
      <c r="D39" s="44">
        <v>109635299.67380001</v>
      </c>
      <c r="E39" s="44">
        <v>571192.70039999997</v>
      </c>
      <c r="F39" s="44">
        <f t="shared" si="1"/>
        <v>110206492.3742</v>
      </c>
      <c r="G39" s="47">
        <v>33</v>
      </c>
      <c r="H39" s="92"/>
      <c r="I39" s="93"/>
    </row>
    <row r="40" spans="1:9" ht="18" x14ac:dyDescent="0.35">
      <c r="A40" s="46">
        <v>34</v>
      </c>
      <c r="B40" s="44" t="s">
        <v>69</v>
      </c>
      <c r="C40" s="46">
        <v>16</v>
      </c>
      <c r="D40" s="44">
        <v>95825832.578099996</v>
      </c>
      <c r="E40" s="44">
        <v>499246.28509999998</v>
      </c>
      <c r="F40" s="44">
        <f t="shared" si="1"/>
        <v>96325078.863199994</v>
      </c>
      <c r="G40" s="47">
        <v>34</v>
      </c>
      <c r="H40" s="92"/>
      <c r="I40" s="93"/>
    </row>
    <row r="41" spans="1:9" ht="18" x14ac:dyDescent="0.35">
      <c r="A41" s="46">
        <v>35</v>
      </c>
      <c r="B41" s="44" t="s">
        <v>70</v>
      </c>
      <c r="C41" s="46">
        <v>17</v>
      </c>
      <c r="D41" s="44">
        <v>98784132.274900004</v>
      </c>
      <c r="E41" s="44">
        <v>514658.83199999999</v>
      </c>
      <c r="F41" s="44">
        <f t="shared" si="1"/>
        <v>99298791.106900007</v>
      </c>
      <c r="G41" s="47">
        <v>35</v>
      </c>
      <c r="H41" s="92"/>
      <c r="I41" s="93"/>
    </row>
    <row r="42" spans="1:9" ht="18" x14ac:dyDescent="0.35">
      <c r="A42" s="46">
        <v>36</v>
      </c>
      <c r="B42" s="44" t="s">
        <v>71</v>
      </c>
      <c r="C42" s="46">
        <v>14</v>
      </c>
      <c r="D42" s="44">
        <v>98994513.632200003</v>
      </c>
      <c r="E42" s="44">
        <v>515754.90490000002</v>
      </c>
      <c r="F42" s="44">
        <f t="shared" si="1"/>
        <v>99510268.537100002</v>
      </c>
      <c r="G42" s="47">
        <v>36</v>
      </c>
      <c r="H42" s="92"/>
      <c r="I42" s="93"/>
    </row>
    <row r="43" spans="1:9" ht="18" x14ac:dyDescent="0.35">
      <c r="A43" s="46"/>
      <c r="B43" s="48" t="s">
        <v>117</v>
      </c>
      <c r="C43" s="44"/>
      <c r="D43" s="49">
        <f>SUM(D7:D42)</f>
        <v>3772319455.3996</v>
      </c>
      <c r="E43" s="49">
        <f t="shared" ref="E43:F43" si="2">SUM(E7:E42)</f>
        <v>19653536.250099998</v>
      </c>
      <c r="F43" s="49">
        <f t="shared" si="2"/>
        <v>3791972991.6496997</v>
      </c>
      <c r="G43" s="47"/>
    </row>
    <row r="44" spans="1:9" ht="18" x14ac:dyDescent="0.35">
      <c r="A44" s="127"/>
      <c r="B44" s="127"/>
      <c r="C44" s="127"/>
      <c r="D44" s="127"/>
      <c r="E44" s="127"/>
      <c r="F44" s="127"/>
      <c r="G44" s="127"/>
    </row>
    <row r="45" spans="1:9" x14ac:dyDescent="0.25">
      <c r="A45" s="128"/>
      <c r="B45" s="128"/>
      <c r="C45" s="128"/>
      <c r="D45" s="128"/>
      <c r="E45" s="128"/>
      <c r="F45" s="128"/>
      <c r="G45" s="128"/>
    </row>
    <row r="46" spans="1:9" ht="22.8" x14ac:dyDescent="0.4">
      <c r="A46" s="119" t="s">
        <v>118</v>
      </c>
      <c r="B46" s="119"/>
      <c r="C46" s="119"/>
      <c r="D46" s="119"/>
      <c r="E46" s="119"/>
      <c r="F46" s="119"/>
      <c r="G46" s="119"/>
      <c r="H46" s="2"/>
    </row>
    <row r="48" spans="1:9" x14ac:dyDescent="0.25">
      <c r="F48" s="2"/>
    </row>
  </sheetData>
  <mergeCells count="6">
    <mergeCell ref="A46:G46"/>
    <mergeCell ref="A1:G1"/>
    <mergeCell ref="A2:G2"/>
    <mergeCell ref="A3:G3"/>
    <mergeCell ref="A44:G44"/>
    <mergeCell ref="A45:G4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7407B-63CE-4372-8DA9-46DC201082C6}">
  <sheetPr>
    <pageSetUpPr fitToPage="1"/>
  </sheetPr>
  <dimension ref="A1:N49"/>
  <sheetViews>
    <sheetView topLeftCell="A5" workbookViewId="0">
      <selection activeCell="G13" sqref="G13"/>
    </sheetView>
  </sheetViews>
  <sheetFormatPr defaultRowHeight="13.2" x14ac:dyDescent="0.25"/>
  <cols>
    <col min="2" max="2" width="24.109375" customWidth="1"/>
    <col min="4" max="4" width="26.109375" customWidth="1"/>
    <col min="5" max="5" width="26" customWidth="1"/>
    <col min="6" max="6" width="23.44140625" bestFit="1" customWidth="1"/>
    <col min="7" max="9" width="23.44140625" customWidth="1"/>
    <col min="10" max="10" width="24.88671875" bestFit="1" customWidth="1"/>
    <col min="11" max="11" width="26.109375" customWidth="1"/>
    <col min="12" max="12" width="8.44140625" customWidth="1"/>
    <col min="14" max="14" width="16.5546875" bestFit="1" customWidth="1"/>
  </cols>
  <sheetData>
    <row r="1" spans="1:14" ht="30" customHeight="1" x14ac:dyDescent="0.45">
      <c r="A1" s="120" t="s">
        <v>114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</row>
    <row r="2" spans="1:14" ht="24.6" x14ac:dyDescent="0.4">
      <c r="A2" s="121" t="s">
        <v>119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3"/>
    </row>
    <row r="3" spans="1:14" ht="49.5" customHeight="1" x14ac:dyDescent="0.35">
      <c r="A3" s="129" t="s">
        <v>124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</row>
    <row r="4" spans="1:14" ht="18" x14ac:dyDescent="0.35">
      <c r="A4" s="37"/>
      <c r="B4" s="38">
        <v>1</v>
      </c>
      <c r="C4" s="38">
        <v>2</v>
      </c>
      <c r="D4" s="38">
        <v>3</v>
      </c>
      <c r="E4" s="38">
        <v>4</v>
      </c>
      <c r="F4" s="38">
        <v>5</v>
      </c>
      <c r="G4" s="38">
        <v>6</v>
      </c>
      <c r="H4" s="38">
        <v>7</v>
      </c>
      <c r="I4" s="38" t="s">
        <v>138</v>
      </c>
      <c r="J4" s="38">
        <v>9</v>
      </c>
      <c r="K4" s="50" t="s">
        <v>137</v>
      </c>
      <c r="L4" s="39"/>
    </row>
    <row r="5" spans="1:14" ht="71.25" customHeight="1" x14ac:dyDescent="0.35">
      <c r="A5" s="40" t="s">
        <v>0</v>
      </c>
      <c r="B5" s="40" t="s">
        <v>21</v>
      </c>
      <c r="C5" s="41" t="s">
        <v>1</v>
      </c>
      <c r="D5" s="42" t="s">
        <v>8</v>
      </c>
      <c r="E5" s="51" t="s">
        <v>110</v>
      </c>
      <c r="F5" s="52" t="s">
        <v>120</v>
      </c>
      <c r="G5" s="94" t="s">
        <v>136</v>
      </c>
      <c r="H5" s="1" t="s">
        <v>125</v>
      </c>
      <c r="I5" s="1" t="s">
        <v>126</v>
      </c>
      <c r="J5" s="53" t="s">
        <v>11</v>
      </c>
      <c r="K5" s="53" t="s">
        <v>14</v>
      </c>
      <c r="L5" s="40" t="s">
        <v>0</v>
      </c>
    </row>
    <row r="6" spans="1:14" ht="18" x14ac:dyDescent="0.35">
      <c r="A6" s="44"/>
      <c r="B6" s="44"/>
      <c r="C6" s="44"/>
      <c r="D6" s="45" t="s">
        <v>93</v>
      </c>
      <c r="E6" s="45" t="s">
        <v>93</v>
      </c>
      <c r="F6" s="45" t="s">
        <v>93</v>
      </c>
      <c r="G6" s="45" t="s">
        <v>93</v>
      </c>
      <c r="H6" s="45" t="s">
        <v>93</v>
      </c>
      <c r="I6" s="45" t="s">
        <v>93</v>
      </c>
      <c r="J6" s="45" t="s">
        <v>93</v>
      </c>
      <c r="K6" s="45" t="s">
        <v>93</v>
      </c>
      <c r="L6" s="44"/>
    </row>
    <row r="7" spans="1:14" ht="18" x14ac:dyDescent="0.35">
      <c r="A7" s="46">
        <v>1</v>
      </c>
      <c r="B7" s="44" t="s">
        <v>36</v>
      </c>
      <c r="C7" s="46">
        <v>17</v>
      </c>
      <c r="D7" s="44">
        <v>2174969461.0038838</v>
      </c>
      <c r="E7" s="44">
        <v>-22415486.594999999</v>
      </c>
      <c r="F7" s="44">
        <v>11331447.839600001</v>
      </c>
      <c r="G7" s="44">
        <v>65589027.265416496</v>
      </c>
      <c r="H7" s="44">
        <v>32794513.632708248</v>
      </c>
      <c r="I7" s="44">
        <f>G7-H7</f>
        <v>32794513.632708248</v>
      </c>
      <c r="J7" s="54">
        <v>963530266.78799999</v>
      </c>
      <c r="K7" s="44">
        <f>D7+E7+F7+I7+J7</f>
        <v>3160210202.6691923</v>
      </c>
      <c r="L7" s="47">
        <v>1</v>
      </c>
      <c r="N7" s="90"/>
    </row>
    <row r="8" spans="1:14" ht="18" x14ac:dyDescent="0.35">
      <c r="A8" s="46">
        <v>2</v>
      </c>
      <c r="B8" s="44" t="s">
        <v>37</v>
      </c>
      <c r="C8" s="46">
        <v>21</v>
      </c>
      <c r="D8" s="44">
        <v>2743411816.0778642</v>
      </c>
      <c r="E8" s="44">
        <v>-27689718.734999999</v>
      </c>
      <c r="F8" s="44">
        <v>14292995.1219</v>
      </c>
      <c r="G8" s="44">
        <v>82731144.335935906</v>
      </c>
      <c r="H8" s="44">
        <v>0</v>
      </c>
      <c r="I8" s="44">
        <f t="shared" ref="I8:I43" si="0">G8-H8</f>
        <v>82731144.335935906</v>
      </c>
      <c r="J8" s="54">
        <v>1155285480.4244001</v>
      </c>
      <c r="K8" s="44">
        <f t="shared" ref="K8:K43" si="1">D8+E8+F8+I8+J8</f>
        <v>3968031717.2251005</v>
      </c>
      <c r="L8" s="47">
        <v>2</v>
      </c>
      <c r="N8" s="90"/>
    </row>
    <row r="9" spans="1:14" ht="18" x14ac:dyDescent="0.35">
      <c r="A9" s="46">
        <v>3</v>
      </c>
      <c r="B9" s="44" t="s">
        <v>38</v>
      </c>
      <c r="C9" s="46">
        <v>31</v>
      </c>
      <c r="D9" s="44">
        <v>3654063328.585825</v>
      </c>
      <c r="E9" s="44">
        <v>-40875299.084999979</v>
      </c>
      <c r="F9" s="44">
        <v>19037429.6065</v>
      </c>
      <c r="G9" s="44">
        <v>110193022.74597475</v>
      </c>
      <c r="H9" s="44">
        <v>55096511.372987375</v>
      </c>
      <c r="I9" s="44">
        <f t="shared" si="0"/>
        <v>55096511.372987375</v>
      </c>
      <c r="J9" s="54">
        <v>1711668768.7713001</v>
      </c>
      <c r="K9" s="44">
        <f t="shared" si="1"/>
        <v>5398990739.2516127</v>
      </c>
      <c r="L9" s="47">
        <v>3</v>
      </c>
      <c r="N9" s="90"/>
    </row>
    <row r="10" spans="1:14" ht="18" x14ac:dyDescent="0.35">
      <c r="A10" s="46">
        <v>4</v>
      </c>
      <c r="B10" s="44" t="s">
        <v>39</v>
      </c>
      <c r="C10" s="46">
        <v>21</v>
      </c>
      <c r="D10" s="44">
        <v>2758237504.3871841</v>
      </c>
      <c r="E10" s="44">
        <v>-27689718.734999999</v>
      </c>
      <c r="F10" s="44">
        <v>14370235.983100001</v>
      </c>
      <c r="G10" s="44">
        <v>83178232.211215526</v>
      </c>
      <c r="H10" s="44">
        <v>0</v>
      </c>
      <c r="I10" s="44">
        <f t="shared" si="0"/>
        <v>83178232.211215526</v>
      </c>
      <c r="J10" s="54">
        <v>1350083395.9964001</v>
      </c>
      <c r="K10" s="44">
        <f t="shared" si="1"/>
        <v>4178179649.8428993</v>
      </c>
      <c r="L10" s="47">
        <v>4</v>
      </c>
      <c r="N10" s="90"/>
    </row>
    <row r="11" spans="1:14" ht="18" x14ac:dyDescent="0.35">
      <c r="A11" s="46">
        <v>5</v>
      </c>
      <c r="B11" s="44" t="s">
        <v>40</v>
      </c>
      <c r="C11" s="46">
        <v>20</v>
      </c>
      <c r="D11" s="44">
        <v>3131145388.2880583</v>
      </c>
      <c r="E11" s="44">
        <v>-26371160.699999999</v>
      </c>
      <c r="F11" s="44">
        <v>16313061.531500001</v>
      </c>
      <c r="G11" s="44">
        <v>94423753.494541734</v>
      </c>
      <c r="H11" s="44">
        <v>0</v>
      </c>
      <c r="I11" s="44">
        <f t="shared" si="0"/>
        <v>94423753.494541734</v>
      </c>
      <c r="J11" s="54">
        <v>1285530007.2895</v>
      </c>
      <c r="K11" s="44">
        <f t="shared" si="1"/>
        <v>4501041049.9035997</v>
      </c>
      <c r="L11" s="47">
        <v>5</v>
      </c>
      <c r="N11" s="90"/>
    </row>
    <row r="12" spans="1:14" ht="18" x14ac:dyDescent="0.35">
      <c r="A12" s="46">
        <v>6</v>
      </c>
      <c r="B12" s="44" t="s">
        <v>41</v>
      </c>
      <c r="C12" s="46">
        <v>8</v>
      </c>
      <c r="D12" s="44">
        <v>1274490783.3906796</v>
      </c>
      <c r="E12" s="44">
        <v>-10548464.279999999</v>
      </c>
      <c r="F12" s="44">
        <v>6640013.1558999997</v>
      </c>
      <c r="G12" s="44">
        <v>38433923.896220386</v>
      </c>
      <c r="H12" s="44">
        <v>19216961.948110193</v>
      </c>
      <c r="I12" s="44">
        <f t="shared" si="0"/>
        <v>19216961.948110193</v>
      </c>
      <c r="J12" s="54">
        <v>525927230.81989998</v>
      </c>
      <c r="K12" s="44">
        <f t="shared" si="1"/>
        <v>1815726525.0345898</v>
      </c>
      <c r="L12" s="47">
        <v>6</v>
      </c>
      <c r="N12" s="90"/>
    </row>
    <row r="13" spans="1:14" ht="18" x14ac:dyDescent="0.35">
      <c r="A13" s="46">
        <v>7</v>
      </c>
      <c r="B13" s="44" t="s">
        <v>42</v>
      </c>
      <c r="C13" s="46">
        <v>23</v>
      </c>
      <c r="D13" s="44">
        <v>3407170785.8678641</v>
      </c>
      <c r="E13" s="44">
        <v>-169865333.32500008</v>
      </c>
      <c r="F13" s="44">
        <v>17751135.697900001</v>
      </c>
      <c r="G13" s="44">
        <v>102747657.6472359</v>
      </c>
      <c r="H13" s="44">
        <v>51373828.82361795</v>
      </c>
      <c r="I13" s="44">
        <f t="shared" si="0"/>
        <v>51373828.82361795</v>
      </c>
      <c r="J13" s="54">
        <v>1344435179.5618</v>
      </c>
      <c r="K13" s="44">
        <f t="shared" si="1"/>
        <v>4650865596.6261816</v>
      </c>
      <c r="L13" s="47">
        <v>7</v>
      </c>
      <c r="N13" s="90"/>
    </row>
    <row r="14" spans="1:14" ht="18" x14ac:dyDescent="0.35">
      <c r="A14" s="46">
        <v>8</v>
      </c>
      <c r="B14" s="44" t="s">
        <v>43</v>
      </c>
      <c r="C14" s="46">
        <v>27</v>
      </c>
      <c r="D14" s="44">
        <v>3699166425.8001943</v>
      </c>
      <c r="E14" s="44">
        <v>-35601066.944999993</v>
      </c>
      <c r="F14" s="44">
        <v>19272413.776700001</v>
      </c>
      <c r="G14" s="44">
        <v>111553165.18730581</v>
      </c>
      <c r="H14" s="44">
        <v>0</v>
      </c>
      <c r="I14" s="44">
        <f t="shared" si="0"/>
        <v>111553165.18730581</v>
      </c>
      <c r="J14" s="54">
        <v>1491146349.8278999</v>
      </c>
      <c r="K14" s="44">
        <f t="shared" si="1"/>
        <v>5285537287.6471004</v>
      </c>
      <c r="L14" s="47">
        <v>8</v>
      </c>
      <c r="N14" s="90"/>
    </row>
    <row r="15" spans="1:14" ht="18" x14ac:dyDescent="0.35">
      <c r="A15" s="46">
        <v>9</v>
      </c>
      <c r="B15" s="44" t="s">
        <v>44</v>
      </c>
      <c r="C15" s="46">
        <v>18</v>
      </c>
      <c r="D15" s="44">
        <v>2384736086.1155338</v>
      </c>
      <c r="E15" s="44">
        <v>-62285310.810000025</v>
      </c>
      <c r="F15" s="44">
        <v>12424318.1599</v>
      </c>
      <c r="G15" s="44">
        <v>71914812.128266007</v>
      </c>
      <c r="H15" s="44">
        <v>35957406.064133003</v>
      </c>
      <c r="I15" s="44">
        <f t="shared" si="0"/>
        <v>35957406.064133003</v>
      </c>
      <c r="J15" s="54">
        <v>1012481735.5056</v>
      </c>
      <c r="K15" s="44">
        <f t="shared" si="1"/>
        <v>3383314235.0351672</v>
      </c>
      <c r="L15" s="47">
        <v>9</v>
      </c>
      <c r="N15" s="90"/>
    </row>
    <row r="16" spans="1:14" ht="18" x14ac:dyDescent="0.35">
      <c r="A16" s="46">
        <v>10</v>
      </c>
      <c r="B16" s="44" t="s">
        <v>45</v>
      </c>
      <c r="C16" s="46">
        <v>25</v>
      </c>
      <c r="D16" s="44">
        <v>3055697270.8189321</v>
      </c>
      <c r="E16" s="44">
        <v>-32963950.875</v>
      </c>
      <c r="F16" s="44">
        <v>15919981.8015</v>
      </c>
      <c r="G16" s="44">
        <v>92148517.578867942</v>
      </c>
      <c r="H16" s="44">
        <v>46074258.789433971</v>
      </c>
      <c r="I16" s="44">
        <f t="shared" si="0"/>
        <v>46074258.789433971</v>
      </c>
      <c r="J16" s="54">
        <v>1470500193.2612</v>
      </c>
      <c r="K16" s="44">
        <f t="shared" si="1"/>
        <v>4555227753.7960663</v>
      </c>
      <c r="L16" s="47">
        <v>10</v>
      </c>
      <c r="N16" s="90"/>
    </row>
    <row r="17" spans="1:14" ht="18" x14ac:dyDescent="0.35">
      <c r="A17" s="46">
        <v>11</v>
      </c>
      <c r="B17" s="44" t="s">
        <v>46</v>
      </c>
      <c r="C17" s="46">
        <v>13</v>
      </c>
      <c r="D17" s="44">
        <v>1764074066.5524273</v>
      </c>
      <c r="E17" s="44">
        <v>-66072847.850599997</v>
      </c>
      <c r="F17" s="44">
        <v>9190709.8600999992</v>
      </c>
      <c r="G17" s="44">
        <v>53197943.292372815</v>
      </c>
      <c r="H17" s="44">
        <v>0</v>
      </c>
      <c r="I17" s="44">
        <f t="shared" si="0"/>
        <v>53197943.292372815</v>
      </c>
      <c r="J17" s="54">
        <v>765980293.99319994</v>
      </c>
      <c r="K17" s="44">
        <f t="shared" si="1"/>
        <v>2526370165.8474998</v>
      </c>
      <c r="L17" s="47">
        <v>11</v>
      </c>
      <c r="N17" s="90"/>
    </row>
    <row r="18" spans="1:14" ht="18" x14ac:dyDescent="0.35">
      <c r="A18" s="46">
        <v>12</v>
      </c>
      <c r="B18" s="44" t="s">
        <v>47</v>
      </c>
      <c r="C18" s="46">
        <v>18</v>
      </c>
      <c r="D18" s="44">
        <v>2338022003.2495146</v>
      </c>
      <c r="E18" s="44">
        <v>-23734044.629999999</v>
      </c>
      <c r="F18" s="44">
        <v>12180940.8607</v>
      </c>
      <c r="G18" s="44">
        <v>70506088.323285416</v>
      </c>
      <c r="H18" s="44">
        <v>35253044.161642708</v>
      </c>
      <c r="I18" s="44">
        <f t="shared" si="0"/>
        <v>35253044.161642708</v>
      </c>
      <c r="J18" s="54">
        <v>1122706755.5627</v>
      </c>
      <c r="K18" s="44">
        <f t="shared" si="1"/>
        <v>3484428699.2045574</v>
      </c>
      <c r="L18" s="47">
        <v>12</v>
      </c>
      <c r="N18" s="90"/>
    </row>
    <row r="19" spans="1:14" ht="18" x14ac:dyDescent="0.35">
      <c r="A19" s="46">
        <v>13</v>
      </c>
      <c r="B19" s="44" t="s">
        <v>48</v>
      </c>
      <c r="C19" s="46">
        <v>16</v>
      </c>
      <c r="D19" s="44">
        <v>1856474257.4267962</v>
      </c>
      <c r="E19" s="44">
        <v>-21096928.559999999</v>
      </c>
      <c r="F19" s="44">
        <v>9672108.7773000002</v>
      </c>
      <c r="G19" s="44">
        <v>55984390.985903881</v>
      </c>
      <c r="H19" s="44">
        <v>0</v>
      </c>
      <c r="I19" s="44">
        <f t="shared" si="0"/>
        <v>55984390.985903881</v>
      </c>
      <c r="J19" s="54">
        <v>878333293.45169997</v>
      </c>
      <c r="K19" s="44">
        <f t="shared" si="1"/>
        <v>2779367122.0817003</v>
      </c>
      <c r="L19" s="47">
        <v>13</v>
      </c>
      <c r="N19" s="90"/>
    </row>
    <row r="20" spans="1:14" ht="18" x14ac:dyDescent="0.35">
      <c r="A20" s="46">
        <v>14</v>
      </c>
      <c r="B20" s="44" t="s">
        <v>49</v>
      </c>
      <c r="C20" s="46">
        <v>17</v>
      </c>
      <c r="D20" s="44">
        <v>2375465114.6792231</v>
      </c>
      <c r="E20" s="44">
        <v>-22415486.594999999</v>
      </c>
      <c r="F20" s="44">
        <v>12376017.0086</v>
      </c>
      <c r="G20" s="44">
        <v>71635233.950576678</v>
      </c>
      <c r="H20" s="44">
        <v>0</v>
      </c>
      <c r="I20" s="44">
        <f t="shared" si="0"/>
        <v>71635233.950576678</v>
      </c>
      <c r="J20" s="54">
        <v>1055805024.3997999</v>
      </c>
      <c r="K20" s="44">
        <f t="shared" si="1"/>
        <v>3492865903.4432001</v>
      </c>
      <c r="L20" s="47">
        <v>14</v>
      </c>
      <c r="N20" s="90"/>
    </row>
    <row r="21" spans="1:14" ht="18" x14ac:dyDescent="0.35">
      <c r="A21" s="46">
        <v>15</v>
      </c>
      <c r="B21" s="44" t="s">
        <v>50</v>
      </c>
      <c r="C21" s="46">
        <v>11</v>
      </c>
      <c r="D21" s="44">
        <v>1627670355.6664078</v>
      </c>
      <c r="E21" s="44">
        <v>-68487695.814999998</v>
      </c>
      <c r="F21" s="44">
        <v>8480055.4978999998</v>
      </c>
      <c r="G21" s="44">
        <v>49084512.334892221</v>
      </c>
      <c r="H21" s="44">
        <v>0</v>
      </c>
      <c r="I21" s="44">
        <f t="shared" si="0"/>
        <v>49084512.334892221</v>
      </c>
      <c r="J21" s="54">
        <v>722014100.86049998</v>
      </c>
      <c r="K21" s="44">
        <f t="shared" si="1"/>
        <v>2338761328.5447001</v>
      </c>
      <c r="L21" s="47">
        <v>15</v>
      </c>
      <c r="N21" s="90"/>
    </row>
    <row r="22" spans="1:14" ht="18" x14ac:dyDescent="0.35">
      <c r="A22" s="46">
        <v>16</v>
      </c>
      <c r="B22" s="44" t="s">
        <v>51</v>
      </c>
      <c r="C22" s="46">
        <v>27</v>
      </c>
      <c r="D22" s="44">
        <v>3183651671.4722328</v>
      </c>
      <c r="E22" s="44">
        <v>-35601066.944999993</v>
      </c>
      <c r="F22" s="44">
        <v>16586615.813200001</v>
      </c>
      <c r="G22" s="44">
        <v>96007148.618566975</v>
      </c>
      <c r="H22" s="44">
        <v>48003574.309283487</v>
      </c>
      <c r="I22" s="44">
        <f t="shared" si="0"/>
        <v>48003574.309283487</v>
      </c>
      <c r="J22" s="54">
        <v>1445545676.1106</v>
      </c>
      <c r="K22" s="44">
        <f t="shared" si="1"/>
        <v>4658186470.7603159</v>
      </c>
      <c r="L22" s="47">
        <v>16</v>
      </c>
      <c r="N22" s="90"/>
    </row>
    <row r="23" spans="1:14" ht="18" x14ac:dyDescent="0.35">
      <c r="A23" s="46">
        <v>17</v>
      </c>
      <c r="B23" s="44" t="s">
        <v>52</v>
      </c>
      <c r="C23" s="46">
        <v>27</v>
      </c>
      <c r="D23" s="44">
        <v>3344725831.8229122</v>
      </c>
      <c r="E23" s="44">
        <v>-35601066.944999993</v>
      </c>
      <c r="F23" s="44">
        <v>17425801.594599999</v>
      </c>
      <c r="G23" s="44">
        <v>100864549.00228737</v>
      </c>
      <c r="H23" s="44">
        <v>0</v>
      </c>
      <c r="I23" s="44">
        <f t="shared" si="0"/>
        <v>100864549.00228737</v>
      </c>
      <c r="J23" s="54">
        <v>1548411837.0216</v>
      </c>
      <c r="K23" s="44">
        <f t="shared" si="1"/>
        <v>4975826952.4963999</v>
      </c>
      <c r="L23" s="47">
        <v>17</v>
      </c>
      <c r="N23" s="90"/>
    </row>
    <row r="24" spans="1:14" ht="18" x14ac:dyDescent="0.35">
      <c r="A24" s="46">
        <v>18</v>
      </c>
      <c r="B24" s="44" t="s">
        <v>53</v>
      </c>
      <c r="C24" s="46">
        <v>23</v>
      </c>
      <c r="D24" s="44">
        <v>3761460910.0970874</v>
      </c>
      <c r="E24" s="44">
        <v>-30326834.805</v>
      </c>
      <c r="F24" s="44">
        <v>19596963.942899998</v>
      </c>
      <c r="G24" s="44">
        <v>113431736.22121263</v>
      </c>
      <c r="H24" s="44">
        <v>0</v>
      </c>
      <c r="I24" s="44">
        <f t="shared" si="0"/>
        <v>113431736.22121263</v>
      </c>
      <c r="J24" s="54">
        <v>1636878484.6326001</v>
      </c>
      <c r="K24" s="44">
        <f t="shared" si="1"/>
        <v>5501041260.0888004</v>
      </c>
      <c r="L24" s="47">
        <v>18</v>
      </c>
      <c r="N24" s="90"/>
    </row>
    <row r="25" spans="1:14" ht="18" x14ac:dyDescent="0.35">
      <c r="A25" s="46">
        <v>19</v>
      </c>
      <c r="B25" s="44" t="s">
        <v>54</v>
      </c>
      <c r="C25" s="46">
        <v>44</v>
      </c>
      <c r="D25" s="44">
        <v>5988568147.6235924</v>
      </c>
      <c r="E25" s="44">
        <v>-570680998.58500004</v>
      </c>
      <c r="F25" s="44">
        <v>31200046.169399999</v>
      </c>
      <c r="G25" s="44">
        <v>180593045.81350774</v>
      </c>
      <c r="H25" s="44">
        <v>0</v>
      </c>
      <c r="I25" s="44">
        <f t="shared" si="0"/>
        <v>180593045.81350774</v>
      </c>
      <c r="J25" s="54">
        <v>2951134225.5918002</v>
      </c>
      <c r="K25" s="44">
        <f t="shared" si="1"/>
        <v>8580814466.6133003</v>
      </c>
      <c r="L25" s="47">
        <v>19</v>
      </c>
      <c r="N25" s="90"/>
    </row>
    <row r="26" spans="1:14" ht="18" x14ac:dyDescent="0.35">
      <c r="A26" s="46">
        <v>20</v>
      </c>
      <c r="B26" s="44" t="s">
        <v>55</v>
      </c>
      <c r="C26" s="46">
        <v>34</v>
      </c>
      <c r="D26" s="44">
        <v>4559198864.788641</v>
      </c>
      <c r="E26" s="44">
        <v>-44830973.189999968</v>
      </c>
      <c r="F26" s="44">
        <v>23753126.2181</v>
      </c>
      <c r="G26" s="44">
        <v>137488559.73005918</v>
      </c>
      <c r="H26" s="44">
        <v>0</v>
      </c>
      <c r="I26" s="44">
        <f t="shared" si="0"/>
        <v>137488559.73005918</v>
      </c>
      <c r="J26" s="54">
        <v>1949020258.8759</v>
      </c>
      <c r="K26" s="44">
        <f t="shared" si="1"/>
        <v>6624629836.4227009</v>
      </c>
      <c r="L26" s="47">
        <v>20</v>
      </c>
      <c r="N26" s="90"/>
    </row>
    <row r="27" spans="1:14" ht="18" x14ac:dyDescent="0.35">
      <c r="A27" s="46">
        <v>21</v>
      </c>
      <c r="B27" s="44" t="s">
        <v>56</v>
      </c>
      <c r="C27" s="46">
        <v>21</v>
      </c>
      <c r="D27" s="44">
        <v>2877343864.1484466</v>
      </c>
      <c r="E27" s="44">
        <v>-27689718.734999999</v>
      </c>
      <c r="F27" s="44">
        <v>14990772.283600001</v>
      </c>
      <c r="G27" s="44">
        <v>86770039.093053386</v>
      </c>
      <c r="H27" s="44">
        <v>43385019.546526693</v>
      </c>
      <c r="I27" s="44">
        <f t="shared" si="0"/>
        <v>43385019.546526693</v>
      </c>
      <c r="J27" s="54">
        <v>1167770540.8415999</v>
      </c>
      <c r="K27" s="44">
        <f t="shared" si="1"/>
        <v>4075800478.0851731</v>
      </c>
      <c r="L27" s="47">
        <v>21</v>
      </c>
      <c r="N27" s="90"/>
    </row>
    <row r="28" spans="1:14" ht="18" x14ac:dyDescent="0.35">
      <c r="A28" s="46">
        <v>22</v>
      </c>
      <c r="B28" s="44" t="s">
        <v>57</v>
      </c>
      <c r="C28" s="46">
        <v>21</v>
      </c>
      <c r="D28" s="44">
        <v>2973945644.762136</v>
      </c>
      <c r="E28" s="44">
        <v>-214832717.505</v>
      </c>
      <c r="F28" s="44">
        <v>15494061.206900001</v>
      </c>
      <c r="G28" s="44">
        <v>89683191.179164067</v>
      </c>
      <c r="H28" s="44">
        <v>44841595.589582033</v>
      </c>
      <c r="I28" s="44">
        <f t="shared" si="0"/>
        <v>44841595.589582033</v>
      </c>
      <c r="J28" s="54">
        <v>1164873123.1375</v>
      </c>
      <c r="K28" s="44">
        <f t="shared" si="1"/>
        <v>3984321707.1911182</v>
      </c>
      <c r="L28" s="47">
        <v>22</v>
      </c>
      <c r="N28" s="90"/>
    </row>
    <row r="29" spans="1:14" ht="18" x14ac:dyDescent="0.35">
      <c r="A29" s="46">
        <v>23</v>
      </c>
      <c r="B29" s="44" t="s">
        <v>58</v>
      </c>
      <c r="C29" s="46">
        <v>16</v>
      </c>
      <c r="D29" s="44">
        <v>2104378049.3684468</v>
      </c>
      <c r="E29" s="44">
        <v>-21096928.561599992</v>
      </c>
      <c r="F29" s="44">
        <v>10963671.228499999</v>
      </c>
      <c r="G29" s="44">
        <v>63460251.6176534</v>
      </c>
      <c r="H29" s="44">
        <v>31730125.8088267</v>
      </c>
      <c r="I29" s="44">
        <f t="shared" si="0"/>
        <v>31730125.8088267</v>
      </c>
      <c r="J29" s="54">
        <v>879677743.39590001</v>
      </c>
      <c r="K29" s="44">
        <f t="shared" si="1"/>
        <v>3005652661.2400732</v>
      </c>
      <c r="L29" s="47">
        <v>23</v>
      </c>
      <c r="N29" s="90"/>
    </row>
    <row r="30" spans="1:14" ht="18" x14ac:dyDescent="0.35">
      <c r="A30" s="46">
        <v>24</v>
      </c>
      <c r="B30" s="44" t="s">
        <v>59</v>
      </c>
      <c r="C30" s="46">
        <v>20</v>
      </c>
      <c r="D30" s="44">
        <v>3584799985.454854</v>
      </c>
      <c r="E30" s="44">
        <v>-26371160.701999985</v>
      </c>
      <c r="F30" s="44">
        <v>18676572.1448</v>
      </c>
      <c r="G30" s="44">
        <v>108104296.72794561</v>
      </c>
      <c r="H30" s="44">
        <v>0</v>
      </c>
      <c r="I30" s="44">
        <f t="shared" si="0"/>
        <v>108104296.72794561</v>
      </c>
      <c r="J30" s="54">
        <v>6403718299.9994001</v>
      </c>
      <c r="K30" s="44">
        <f t="shared" si="1"/>
        <v>10088927993.625</v>
      </c>
      <c r="L30" s="47">
        <v>24</v>
      </c>
      <c r="N30" s="90"/>
    </row>
    <row r="31" spans="1:14" ht="18" x14ac:dyDescent="0.35">
      <c r="A31" s="46">
        <v>25</v>
      </c>
      <c r="B31" s="44" t="s">
        <v>60</v>
      </c>
      <c r="C31" s="46">
        <v>13</v>
      </c>
      <c r="D31" s="44">
        <v>1877467918.7968931</v>
      </c>
      <c r="E31" s="44">
        <v>-103293338.78499997</v>
      </c>
      <c r="F31" s="44">
        <v>9781484.3721999992</v>
      </c>
      <c r="G31" s="44">
        <v>56617482.095106788</v>
      </c>
      <c r="H31" s="44">
        <v>0</v>
      </c>
      <c r="I31" s="44">
        <f t="shared" si="0"/>
        <v>56617482.095106788</v>
      </c>
      <c r="J31" s="54">
        <v>701329297.14250004</v>
      </c>
      <c r="K31" s="44">
        <f t="shared" si="1"/>
        <v>2541902843.6217003</v>
      </c>
      <c r="L31" s="47">
        <v>25</v>
      </c>
      <c r="N31" s="90"/>
    </row>
    <row r="32" spans="1:14" ht="18" x14ac:dyDescent="0.35">
      <c r="A32" s="46">
        <v>26</v>
      </c>
      <c r="B32" s="44" t="s">
        <v>61</v>
      </c>
      <c r="C32" s="46">
        <v>25</v>
      </c>
      <c r="D32" s="44">
        <v>3475048295.1993208</v>
      </c>
      <c r="E32" s="44">
        <v>-32963950.875</v>
      </c>
      <c r="F32" s="44">
        <v>18104773.057</v>
      </c>
      <c r="G32" s="44">
        <v>104794592.04787959</v>
      </c>
      <c r="H32" s="44">
        <v>52397296.023939796</v>
      </c>
      <c r="I32" s="44">
        <f t="shared" si="0"/>
        <v>52397296.023939796</v>
      </c>
      <c r="J32" s="54">
        <v>1416635884.0919001</v>
      </c>
      <c r="K32" s="44">
        <f t="shared" si="1"/>
        <v>4929222297.4971609</v>
      </c>
      <c r="L32" s="47">
        <v>26</v>
      </c>
      <c r="N32" s="90"/>
    </row>
    <row r="33" spans="1:14" ht="18" x14ac:dyDescent="0.35">
      <c r="A33" s="46">
        <v>27</v>
      </c>
      <c r="B33" s="44" t="s">
        <v>62</v>
      </c>
      <c r="C33" s="46">
        <v>20</v>
      </c>
      <c r="D33" s="44">
        <v>2479086889.2859221</v>
      </c>
      <c r="E33" s="44">
        <v>-142148111.10000005</v>
      </c>
      <c r="F33" s="44">
        <v>12915879.639</v>
      </c>
      <c r="G33" s="44">
        <v>74760083.06757766</v>
      </c>
      <c r="H33" s="44">
        <v>0</v>
      </c>
      <c r="I33" s="44">
        <f t="shared" si="0"/>
        <v>74760083.06757766</v>
      </c>
      <c r="J33" s="54">
        <v>1273517904.2844999</v>
      </c>
      <c r="K33" s="44">
        <f t="shared" si="1"/>
        <v>3698132645.177</v>
      </c>
      <c r="L33" s="47">
        <v>27</v>
      </c>
      <c r="N33" s="90"/>
    </row>
    <row r="34" spans="1:14" ht="18" x14ac:dyDescent="0.35">
      <c r="A34" s="46">
        <v>28</v>
      </c>
      <c r="B34" s="44" t="s">
        <v>63</v>
      </c>
      <c r="C34" s="46">
        <v>18</v>
      </c>
      <c r="D34" s="44">
        <v>2367684792.5158253</v>
      </c>
      <c r="E34" s="44">
        <v>-70911171.449999988</v>
      </c>
      <c r="F34" s="44">
        <v>12335482.0416</v>
      </c>
      <c r="G34" s="44">
        <v>71400608.236774758</v>
      </c>
      <c r="H34" s="44">
        <v>35700304.118387379</v>
      </c>
      <c r="I34" s="44">
        <f t="shared" si="0"/>
        <v>35700304.118387379</v>
      </c>
      <c r="J34" s="54">
        <v>1104446384.3868999</v>
      </c>
      <c r="K34" s="44">
        <f t="shared" si="1"/>
        <v>3449255791.6127129</v>
      </c>
      <c r="L34" s="47">
        <v>28</v>
      </c>
      <c r="N34" s="90"/>
    </row>
    <row r="35" spans="1:14" ht="18" x14ac:dyDescent="0.35">
      <c r="A35" s="46">
        <v>29</v>
      </c>
      <c r="B35" s="44" t="s">
        <v>64</v>
      </c>
      <c r="C35" s="46">
        <v>30</v>
      </c>
      <c r="D35" s="44">
        <v>3207088914.1523299</v>
      </c>
      <c r="E35" s="44">
        <v>-121585386.14999996</v>
      </c>
      <c r="F35" s="44">
        <v>16708722.306</v>
      </c>
      <c r="G35" s="44">
        <v>96713929.093769893</v>
      </c>
      <c r="H35" s="44">
        <v>0</v>
      </c>
      <c r="I35" s="44">
        <f t="shared" si="0"/>
        <v>96713929.093769893</v>
      </c>
      <c r="J35" s="54">
        <v>1521019065.4303999</v>
      </c>
      <c r="K35" s="44">
        <f t="shared" si="1"/>
        <v>4719945244.8325005</v>
      </c>
      <c r="L35" s="47">
        <v>29</v>
      </c>
      <c r="N35" s="90"/>
    </row>
    <row r="36" spans="1:14" ht="18" x14ac:dyDescent="0.35">
      <c r="A36" s="46">
        <v>30</v>
      </c>
      <c r="B36" s="44" t="s">
        <v>65</v>
      </c>
      <c r="C36" s="46">
        <v>33</v>
      </c>
      <c r="D36" s="44">
        <v>4045492434.2305827</v>
      </c>
      <c r="E36" s="44">
        <v>-127200996.61500002</v>
      </c>
      <c r="F36" s="44">
        <v>21076749.502099998</v>
      </c>
      <c r="G36" s="44">
        <v>121997075.51211746</v>
      </c>
      <c r="H36" s="44">
        <v>0</v>
      </c>
      <c r="I36" s="44">
        <f t="shared" si="0"/>
        <v>121997075.51211746</v>
      </c>
      <c r="J36" s="54">
        <v>2439877683.0752001</v>
      </c>
      <c r="K36" s="44">
        <f t="shared" si="1"/>
        <v>6501242945.7049999</v>
      </c>
      <c r="L36" s="47">
        <v>30</v>
      </c>
      <c r="N36" s="90"/>
    </row>
    <row r="37" spans="1:14" ht="18" x14ac:dyDescent="0.35">
      <c r="A37" s="46">
        <v>31</v>
      </c>
      <c r="B37" s="44" t="s">
        <v>66</v>
      </c>
      <c r="C37" s="46">
        <v>17</v>
      </c>
      <c r="D37" s="44">
        <v>2535981717.1223302</v>
      </c>
      <c r="E37" s="44">
        <v>-22415486.594999999</v>
      </c>
      <c r="F37" s="44">
        <v>13212297.9498</v>
      </c>
      <c r="G37" s="44">
        <v>76475820.452069893</v>
      </c>
      <c r="H37" s="44">
        <v>38237910.226034947</v>
      </c>
      <c r="I37" s="44">
        <f t="shared" si="0"/>
        <v>38237910.226034947</v>
      </c>
      <c r="J37" s="54">
        <v>1016432009.4189</v>
      </c>
      <c r="K37" s="44">
        <f t="shared" si="1"/>
        <v>3581448448.1220655</v>
      </c>
      <c r="L37" s="47">
        <v>31</v>
      </c>
      <c r="N37" s="90"/>
    </row>
    <row r="38" spans="1:14" ht="18" x14ac:dyDescent="0.35">
      <c r="A38" s="46">
        <v>32</v>
      </c>
      <c r="B38" s="44" t="s">
        <v>67</v>
      </c>
      <c r="C38" s="46">
        <v>23</v>
      </c>
      <c r="D38" s="44">
        <v>3143489925.3367963</v>
      </c>
      <c r="E38" s="44">
        <v>-30326834.805</v>
      </c>
      <c r="F38" s="44">
        <v>16377375.756999999</v>
      </c>
      <c r="G38" s="44">
        <v>94796019.033103883</v>
      </c>
      <c r="H38" s="44">
        <v>47398009.516551942</v>
      </c>
      <c r="I38" s="44">
        <f t="shared" si="0"/>
        <v>47398009.516551942</v>
      </c>
      <c r="J38" s="54">
        <v>2459266116.4903998</v>
      </c>
      <c r="K38" s="44">
        <f t="shared" si="1"/>
        <v>5636204592.2957478</v>
      </c>
      <c r="L38" s="47">
        <v>32</v>
      </c>
      <c r="N38" s="90"/>
    </row>
    <row r="39" spans="1:14" ht="18" x14ac:dyDescent="0.35">
      <c r="A39" s="46">
        <v>33</v>
      </c>
      <c r="B39" s="44" t="s">
        <v>68</v>
      </c>
      <c r="C39" s="46">
        <v>23</v>
      </c>
      <c r="D39" s="44">
        <v>3165980891.4048543</v>
      </c>
      <c r="E39" s="44">
        <v>-66315872.975000031</v>
      </c>
      <c r="F39" s="44">
        <v>16494552.211100001</v>
      </c>
      <c r="G39" s="44">
        <v>95474263.308745623</v>
      </c>
      <c r="H39" s="44">
        <v>0</v>
      </c>
      <c r="I39" s="44">
        <f t="shared" si="0"/>
        <v>95474263.308745623</v>
      </c>
      <c r="J39" s="54">
        <v>1291883568.4177001</v>
      </c>
      <c r="K39" s="44">
        <f t="shared" si="1"/>
        <v>4503517402.3674002</v>
      </c>
      <c r="L39" s="47">
        <v>33</v>
      </c>
      <c r="N39" s="90"/>
    </row>
    <row r="40" spans="1:14" ht="18" x14ac:dyDescent="0.35">
      <c r="A40" s="46">
        <v>34</v>
      </c>
      <c r="B40" s="44" t="s">
        <v>69</v>
      </c>
      <c r="C40" s="46">
        <v>16</v>
      </c>
      <c r="D40" s="44">
        <v>2372913270.0912619</v>
      </c>
      <c r="E40" s="44">
        <v>-21096928.559999999</v>
      </c>
      <c r="F40" s="44">
        <v>12362722.066099999</v>
      </c>
      <c r="G40" s="44">
        <v>71558279.764737859</v>
      </c>
      <c r="H40" s="44">
        <v>0</v>
      </c>
      <c r="I40" s="44">
        <f t="shared" si="0"/>
        <v>71558279.764737859</v>
      </c>
      <c r="J40" s="54">
        <v>865628185.79530001</v>
      </c>
      <c r="K40" s="44">
        <f t="shared" si="1"/>
        <v>3301365529.1574001</v>
      </c>
      <c r="L40" s="47">
        <v>34</v>
      </c>
      <c r="N40" s="90"/>
    </row>
    <row r="41" spans="1:14" ht="18" x14ac:dyDescent="0.35">
      <c r="A41" s="46">
        <v>35</v>
      </c>
      <c r="B41" s="44" t="s">
        <v>70</v>
      </c>
      <c r="C41" s="46">
        <v>17</v>
      </c>
      <c r="D41" s="44">
        <v>2385756337.1659222</v>
      </c>
      <c r="E41" s="44">
        <v>-22415486.594999999</v>
      </c>
      <c r="F41" s="44">
        <v>12429633.6008</v>
      </c>
      <c r="G41" s="44">
        <v>71945579.123077676</v>
      </c>
      <c r="H41" s="44">
        <v>0</v>
      </c>
      <c r="I41" s="44">
        <f t="shared" si="0"/>
        <v>71945579.123077676</v>
      </c>
      <c r="J41" s="54">
        <v>918829947.60599995</v>
      </c>
      <c r="K41" s="44">
        <f t="shared" si="1"/>
        <v>3366546010.9008002</v>
      </c>
      <c r="L41" s="47">
        <v>35</v>
      </c>
      <c r="N41" s="90"/>
    </row>
    <row r="42" spans="1:14" ht="18" x14ac:dyDescent="0.35">
      <c r="A42" s="46">
        <v>36</v>
      </c>
      <c r="B42" s="44" t="s">
        <v>71</v>
      </c>
      <c r="C42" s="46">
        <v>14</v>
      </c>
      <c r="D42" s="44">
        <v>2155690333.9954367</v>
      </c>
      <c r="E42" s="44">
        <v>-18459812.489999998</v>
      </c>
      <c r="F42" s="44">
        <v>11231004.8561</v>
      </c>
      <c r="G42" s="44">
        <v>65007640.165563099</v>
      </c>
      <c r="H42" s="44">
        <v>0</v>
      </c>
      <c r="I42" s="44">
        <f t="shared" si="0"/>
        <v>65007640.165563099</v>
      </c>
      <c r="J42" s="54">
        <v>895150969.47389996</v>
      </c>
      <c r="K42" s="44">
        <f t="shared" si="1"/>
        <v>3108620136.0009995</v>
      </c>
      <c r="L42" s="47">
        <v>36</v>
      </c>
      <c r="N42" s="90"/>
    </row>
    <row r="43" spans="1:14" ht="18" x14ac:dyDescent="0.35">
      <c r="A43" s="46">
        <v>37</v>
      </c>
      <c r="B43" s="44" t="s">
        <v>121</v>
      </c>
      <c r="C43" s="46">
        <v>6</v>
      </c>
      <c r="D43" s="44">
        <v>952102202.13941753</v>
      </c>
      <c r="E43" s="44">
        <v>-7911348.21</v>
      </c>
      <c r="F43" s="44">
        <v>4960389.8514</v>
      </c>
      <c r="G43" s="44">
        <v>28711877.759782523</v>
      </c>
      <c r="H43" s="44">
        <v>0</v>
      </c>
      <c r="I43" s="44">
        <f t="shared" si="0"/>
        <v>28711877.759782523</v>
      </c>
      <c r="J43" s="54">
        <v>3776975890.9268999</v>
      </c>
      <c r="K43" s="44">
        <f t="shared" si="1"/>
        <v>4754839012.4674997</v>
      </c>
      <c r="L43" s="47">
        <v>37</v>
      </c>
      <c r="N43" s="90"/>
    </row>
    <row r="44" spans="1:14" ht="18" x14ac:dyDescent="0.35">
      <c r="A44" s="46"/>
      <c r="B44" s="48" t="s">
        <v>122</v>
      </c>
      <c r="C44" s="44"/>
      <c r="D44" s="49">
        <f>SUM(D7:D43)</f>
        <v>104786651538.88564</v>
      </c>
      <c r="E44" s="49">
        <f>SUM(E7:E43)</f>
        <v>-2452188704.7141986</v>
      </c>
      <c r="F44" s="49">
        <f t="shared" ref="F44:I44" si="2">SUM(F7:F43)</f>
        <v>545931562.49129999</v>
      </c>
      <c r="G44" s="49">
        <f t="shared" si="2"/>
        <v>3159977493.0417695</v>
      </c>
      <c r="H44" s="49">
        <f t="shared" si="2"/>
        <v>617460359.93176651</v>
      </c>
      <c r="I44" s="49">
        <f t="shared" si="2"/>
        <v>2542517133.110002</v>
      </c>
      <c r="J44" s="49">
        <f>SUM(J7:J43)</f>
        <v>55683451172.661316</v>
      </c>
      <c r="K44" s="49">
        <f>SUM(K7:K43)</f>
        <v>161106362702.43405</v>
      </c>
      <c r="L44" s="47"/>
    </row>
    <row r="45" spans="1:14" x14ac:dyDescent="0.25">
      <c r="J45" s="2"/>
    </row>
    <row r="46" spans="1:14" x14ac:dyDescent="0.25">
      <c r="J46" s="2"/>
      <c r="K46" s="90"/>
    </row>
    <row r="47" spans="1:14" x14ac:dyDescent="0.25">
      <c r="J47" s="2"/>
      <c r="K47" s="2"/>
    </row>
    <row r="48" spans="1:14" x14ac:dyDescent="0.25">
      <c r="K48" s="2"/>
    </row>
    <row r="49" spans="10:10" x14ac:dyDescent="0.25">
      <c r="J49" s="2"/>
    </row>
  </sheetData>
  <mergeCells count="3">
    <mergeCell ref="A1:L1"/>
    <mergeCell ref="A2:L2"/>
    <mergeCell ref="A3:L3"/>
  </mergeCells>
  <pageMargins left="0.70866141732283472" right="0.70866141732283472" top="0.74803149606299213" bottom="0.74803149606299213" header="0.31496062992125984" footer="0.31496062992125984"/>
  <pageSetup paperSize="9" scale="51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MONTHENTRY</vt:lpstr>
      <vt:lpstr>Sum and FGN</vt:lpstr>
      <vt:lpstr>SG Details</vt:lpstr>
      <vt:lpstr>Ecology to States</vt:lpstr>
      <vt:lpstr>sumsum </vt:lpstr>
      <vt:lpstr>acctmonth</vt:lpstr>
      <vt:lpstr>previuosmonth</vt:lpstr>
      <vt:lpstr>'SG Details'!Print_Area</vt:lpstr>
    </vt:vector>
  </TitlesOfParts>
  <Company>OAGF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FUNDS</dc:creator>
  <cp:lastModifiedBy>Mikael Chenko</cp:lastModifiedBy>
  <cp:lastPrinted>2022-01-28T15:38:14Z</cp:lastPrinted>
  <dcterms:created xsi:type="dcterms:W3CDTF">2003-11-12T08:54:16Z</dcterms:created>
  <dcterms:modified xsi:type="dcterms:W3CDTF">2022-02-11T16:14:29Z</dcterms:modified>
</cp:coreProperties>
</file>